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0" windowWidth="15520" windowHeight="8860" activeTab="4"/>
  </bookViews>
  <sheets>
    <sheet name="RCI  Stacked " sheetId="1" r:id="rId1"/>
    <sheet name="AF Stacked" sheetId="2" r:id="rId2"/>
    <sheet name="Sectors Stacked" sheetId="3" r:id="rId3"/>
    <sheet name="All Sectors" sheetId="4" r:id="rId4"/>
    <sheet name="RCI" sheetId="5" r:id="rId5"/>
    <sheet name="Ag &amp; For G" sheetId="6" r:id="rId6"/>
    <sheet name="Transp G" sheetId="7" r:id="rId7"/>
    <sheet name="Elec &amp; Waste G" sheetId="8" r:id="rId8"/>
    <sheet name="All Sector co2" sheetId="9" r:id="rId9"/>
    <sheet name="Stationary source" sheetId="10" r:id="rId10"/>
    <sheet name="Ind process" sheetId="11" r:id="rId11"/>
    <sheet name="mobile source" sheetId="12" r:id="rId12"/>
    <sheet name="Residential" sheetId="13" r:id="rId13"/>
    <sheet name="Commercial" sheetId="14" r:id="rId14"/>
    <sheet name="Industrial" sheetId="15" r:id="rId15"/>
    <sheet name="Transportation" sheetId="16" r:id="rId16"/>
    <sheet name="Electric" sheetId="17" r:id="rId17"/>
    <sheet name="AFW" sheetId="18" r:id="rId18"/>
    <sheet name="Change in Energy Use" sheetId="19" r:id="rId19"/>
    <sheet name="NE Energy Use" sheetId="20" r:id="rId20"/>
  </sheets>
  <externalReferences>
    <externalReference r:id="rId23"/>
    <externalReference r:id="rId24"/>
    <externalReference r:id="rId25"/>
  </externalReferences>
  <definedNames>
    <definedName name="_Regression_Int" localSheetId="19" hidden="1">1</definedName>
    <definedName name="C_CO2">'[1]List Data'!$K$6</definedName>
    <definedName name="CH4GWP">'[2]constants'!$B$12</definedName>
    <definedName name="CoalCoeffBlock">'[1]Coal CC'!$E$6:$P$527</definedName>
    <definedName name="DistillCC">'[1]Control'!$D$20</definedName>
    <definedName name="footnotes" localSheetId="12">'Residential'!$A$24</definedName>
    <definedName name="gas2010">'[3]CCAP Forecast'!$F$78</definedName>
    <definedName name="KeroCC">'[1]Control'!$D$23</definedName>
    <definedName name="kg.MT">'[2]constants'!$B$6</definedName>
    <definedName name="LPGCC">'[1]Control'!$D$24</definedName>
    <definedName name="N20GWP">'[2]constants'!$B$13</definedName>
    <definedName name="N2OGWP">'[2]constants'!$B$13</definedName>
    <definedName name="NatGasCC">'[1]Control'!$D$43</definedName>
    <definedName name="NGCC">'[1]Control'!$D$43</definedName>
    <definedName name="PetCokeCC">'[1]Control'!$D$32</definedName>
    <definedName name="ResCoalCC">'[1]Control'!$D$37</definedName>
    <definedName name="ResidCC">'[1]Control'!$D$27</definedName>
    <definedName name="VariableCCs">'[1]Variable CC''s'!$A$8:$L$15</definedName>
  </definedNames>
  <calcPr fullCalcOnLoad="1"/>
</workbook>
</file>

<file path=xl/sharedStrings.xml><?xml version="1.0" encoding="utf-8"?>
<sst xmlns="http://schemas.openxmlformats.org/spreadsheetml/2006/main" count="1178" uniqueCount="441">
  <si>
    <t>Table 9. Commercial Energy Consumption Estimates, 1960-2000, Maine</t>
  </si>
  <si>
    <r>
      <t xml:space="preserve">Energy Losses </t>
    </r>
    <r>
      <rPr>
        <vertAlign val="superscript"/>
        <sz val="6"/>
        <rFont val="Arial"/>
        <family val="2"/>
      </rPr>
      <t>d</t>
    </r>
  </si>
  <si>
    <r>
      <t xml:space="preserve">Total </t>
    </r>
    <r>
      <rPr>
        <vertAlign val="superscript"/>
        <sz val="6"/>
        <rFont val="Arial"/>
        <family val="2"/>
      </rPr>
      <t>e</t>
    </r>
  </si>
  <si>
    <t>Motor</t>
  </si>
  <si>
    <t>Gasoline</t>
  </si>
  <si>
    <t>Residual</t>
  </si>
  <si>
    <t>Million</t>
  </si>
  <si>
    <t>Kilowatthours</t>
  </si>
  <si>
    <r>
      <t>d</t>
    </r>
    <r>
      <rPr>
        <sz val="7"/>
        <rFont val="Arial"/>
        <family val="2"/>
      </rPr>
      <t>Incurred in the generation, transmission, and distribution of electricity plus plant use and unaccounted for electrical system energy losses.</t>
    </r>
  </si>
  <si>
    <r>
      <t>b</t>
    </r>
    <r>
      <rPr>
        <sz val="7"/>
        <rFont val="Arial"/>
        <family val="2"/>
      </rPr>
      <t>Includes supplemental gaseous fuels. Transportation use of natural gas is gas consumed in the operation of pipelines, primarily in compressors, and, since 1990, is also gas consumed as vehicle fuel.</t>
    </r>
  </si>
  <si>
    <r>
      <t>d</t>
    </r>
    <r>
      <rPr>
        <sz val="7"/>
        <rFont val="Arial"/>
        <family val="2"/>
      </rPr>
      <t>Ethanol blended into motor gasoline, which is accounted for under motor gasoline, is shown separately here to display the use of renewable energy by the transportation sector and is included only once in the total.</t>
    </r>
  </si>
  <si>
    <t>Table 8. Residential Energy Consumption Estimates, 1960-2000, Maine</t>
  </si>
  <si>
    <t>Year</t>
  </si>
  <si>
    <r>
      <t xml:space="preserve">Coal </t>
    </r>
    <r>
      <rPr>
        <vertAlign val="superscript"/>
        <sz val="6"/>
        <rFont val="Arial"/>
        <family val="2"/>
      </rPr>
      <t>a</t>
    </r>
  </si>
  <si>
    <t>Natural</t>
  </si>
  <si>
    <r>
      <t xml:space="preserve">Gas </t>
    </r>
    <r>
      <rPr>
        <vertAlign val="superscript"/>
        <sz val="6"/>
        <rFont val="Arial"/>
        <family val="2"/>
      </rPr>
      <t>b</t>
    </r>
  </si>
  <si>
    <t>Petroleum</t>
  </si>
  <si>
    <r>
      <t xml:space="preserve">Wood </t>
    </r>
    <r>
      <rPr>
        <vertAlign val="superscript"/>
        <sz val="6"/>
        <rFont val="Arial"/>
        <family val="2"/>
      </rPr>
      <t>a</t>
    </r>
  </si>
  <si>
    <t>Geothermal</t>
  </si>
  <si>
    <r>
      <t xml:space="preserve">Solar </t>
    </r>
    <r>
      <rPr>
        <vertAlign val="superscript"/>
        <sz val="6"/>
        <rFont val="Arial"/>
        <family val="2"/>
      </rPr>
      <t>d</t>
    </r>
  </si>
  <si>
    <r>
      <t xml:space="preserve">Electricity </t>
    </r>
    <r>
      <rPr>
        <vertAlign val="superscript"/>
        <sz val="6"/>
        <rFont val="Arial"/>
        <family val="2"/>
      </rPr>
      <t>a</t>
    </r>
  </si>
  <si>
    <t>Net</t>
  </si>
  <si>
    <t>Energy</t>
  </si>
  <si>
    <t>Electrical System</t>
  </si>
  <si>
    <r>
      <t xml:space="preserve">Energy Losses </t>
    </r>
    <r>
      <rPr>
        <vertAlign val="superscript"/>
        <sz val="6"/>
        <rFont val="Arial"/>
        <family val="2"/>
      </rPr>
      <t>e</t>
    </r>
  </si>
  <si>
    <t>Total</t>
  </si>
  <si>
    <t>Distillate</t>
  </si>
  <si>
    <r>
      <t xml:space="preserve">Fuel </t>
    </r>
    <r>
      <rPr>
        <vertAlign val="superscript"/>
        <sz val="6"/>
        <rFont val="Arial"/>
        <family val="2"/>
      </rPr>
      <t>a</t>
    </r>
  </si>
  <si>
    <r>
      <t xml:space="preserve">Kerosene </t>
    </r>
    <r>
      <rPr>
        <vertAlign val="superscript"/>
        <sz val="6"/>
        <rFont val="Arial"/>
        <family val="2"/>
      </rPr>
      <t>a</t>
    </r>
  </si>
  <si>
    <r>
      <t xml:space="preserve">LPG </t>
    </r>
    <r>
      <rPr>
        <vertAlign val="superscript"/>
        <sz val="6"/>
        <rFont val="Arial"/>
        <family val="2"/>
      </rPr>
      <t>a,c</t>
    </r>
  </si>
  <si>
    <t>Thousand Short Tons</t>
  </si>
  <si>
    <t>Billion</t>
  </si>
  <si>
    <t>Cubic Feet</t>
  </si>
  <si>
    <t>Thousand Barrels</t>
  </si>
  <si>
    <t>Thousand</t>
  </si>
  <si>
    <t>Cords</t>
  </si>
  <si>
    <t>Million Kilowatthours</t>
  </si>
  <si>
    <t>[R ]</t>
  </si>
  <si>
    <t>(s)</t>
  </si>
  <si>
    <t>Trillion Btu</t>
  </si>
  <si>
    <t>[f ]</t>
  </si>
  <si>
    <t>[R f ]</t>
  </si>
  <si>
    <t xml:space="preserve">(s) </t>
  </si>
  <si>
    <r>
      <t>a</t>
    </r>
    <r>
      <rPr>
        <sz val="7"/>
        <rFont val="Arial"/>
        <family val="2"/>
      </rPr>
      <t>The continuity of these data series estimates may be affected by changing data sources and estimation methodologies. See the Technical Notes for each type of energy.</t>
    </r>
  </si>
  <si>
    <t xml:space="preserve">R=Revised data. </t>
  </si>
  <si>
    <r>
      <t>b</t>
    </r>
    <r>
      <rPr>
        <sz val="7"/>
        <rFont val="Arial"/>
        <family val="2"/>
      </rPr>
      <t>Includes supplemental gaseous fuels.</t>
    </r>
  </si>
  <si>
    <t>— =Not applicable.</t>
  </si>
  <si>
    <r>
      <t>c</t>
    </r>
    <r>
      <rPr>
        <sz val="7"/>
        <rFont val="Arial"/>
        <family val="2"/>
      </rPr>
      <t>Liquefied petroleum gases.</t>
    </r>
  </si>
  <si>
    <t>(s)=Btu value less than 0.05 and physical unit value less than 0.5.</t>
  </si>
  <si>
    <r>
      <t>d</t>
    </r>
    <r>
      <rPr>
        <sz val="7"/>
        <rFont val="Arial"/>
        <family val="2"/>
      </rPr>
      <t>Includes small amounts of solar thermal and photovoltaic energy consumed by the commercial sector that cannot be separately identified. See Section 5 of the the Technical Notes for an explanation of estimation methodology.</t>
    </r>
  </si>
  <si>
    <t>Note: Totals may not equal sum of components due to independent rounding.</t>
  </si>
  <si>
    <r>
      <t>e</t>
    </r>
    <r>
      <rPr>
        <sz val="7"/>
        <rFont val="Arial"/>
        <family val="2"/>
      </rPr>
      <t>Incurred in the generation, transmission, and distribution of electricity plus plant use and unaccounted for electrical system energy losses.</t>
    </r>
  </si>
  <si>
    <t>Sources: Data sources, estimation procedures, and assumptions are described in the Technical Notes.</t>
  </si>
  <si>
    <r>
      <t>f</t>
    </r>
    <r>
      <rPr>
        <sz val="7"/>
        <rFont val="Arial"/>
        <family val="2"/>
      </rPr>
      <t>There is a discontinuity in this time series between 1988 and 1989 due to the expanded coverage of renewable energy sources beginning in 1989.</t>
    </r>
  </si>
  <si>
    <t xml:space="preserve">            (Quadrillion Btu per Year, Unless Otherwise Noted)</t>
  </si>
  <si>
    <t xml:space="preserve">            New England</t>
  </si>
  <si>
    <t>2001-</t>
  </si>
  <si>
    <t>Sector and Source</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</si>
  <si>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</si>
  <si>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</si>
  <si>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</si>
  <si>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</si>
  <si>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</si>
  <si>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</si>
  <si>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</si>
  <si>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</si>
  <si>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</si>
  <si>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</si>
  <si>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</si>
  <si>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</si>
  <si>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</si>
  <si>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</si>
  <si>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</si>
  <si>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</si>
  <si>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</si>
  <si>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</si>
  <si>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</si>
  <si>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</si>
  <si>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</si>
  <si>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</si>
  <si>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</si>
  <si>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</si>
  <si>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</si>
  <si>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</si>
  <si>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Energy Consumption</t>
  </si>
  <si>
    <t xml:space="preserve"> Residential</t>
  </si>
  <si>
    <t xml:space="preserve">   Distillate Fuel</t>
  </si>
  <si>
    <t xml:space="preserve">   Kerosene</t>
  </si>
  <si>
    <t xml:space="preserve">   Liquefied Petroleum Gas</t>
  </si>
  <si>
    <t xml:space="preserve">     Petroleum Subtotal</t>
  </si>
  <si>
    <t xml:space="preserve">   Natural Gas</t>
  </si>
  <si>
    <t xml:space="preserve">   Coal</t>
  </si>
  <si>
    <r>
      <t>e</t>
    </r>
    <r>
      <rPr>
        <sz val="7"/>
        <rFont val="Arial"/>
        <family val="2"/>
      </rPr>
      <t>Small amounts of solar thermal and photovoltaic energy consumed in the commercial sector cannot be separately identified and are included in residential consumption.</t>
    </r>
  </si>
  <si>
    <r>
      <t xml:space="preserve">f </t>
    </r>
    <r>
      <rPr>
        <sz val="7"/>
        <rFont val="Arial"/>
        <family val="2"/>
      </rPr>
      <t>There is a discontinuity in this time series between 1988 and 1989 due to the expanded coverage of renewable energy sources beginning in 1989.</t>
    </r>
  </si>
  <si>
    <t>Table 10. Industrial Energy Consumption Estimates, 1960-2000, Maine</t>
  </si>
  <si>
    <t>Hydro-</t>
  </si>
  <si>
    <t>electric</t>
  </si>
  <si>
    <r>
      <t xml:space="preserve">Power </t>
    </r>
    <r>
      <rPr>
        <vertAlign val="superscript"/>
        <sz val="6"/>
        <rFont val="Arial"/>
        <family val="2"/>
      </rPr>
      <t>a</t>
    </r>
  </si>
  <si>
    <t>Wood</t>
  </si>
  <si>
    <t>and</t>
  </si>
  <si>
    <r>
      <t xml:space="preserve">Waste </t>
    </r>
    <r>
      <rPr>
        <vertAlign val="superscript"/>
        <sz val="6"/>
        <rFont val="Arial"/>
        <family val="2"/>
      </rPr>
      <t>a</t>
    </r>
  </si>
  <si>
    <r>
      <t xml:space="preserve">Other </t>
    </r>
    <r>
      <rPr>
        <vertAlign val="superscript"/>
        <sz val="6"/>
        <rFont val="Arial"/>
        <family val="2"/>
      </rPr>
      <t>a,e</t>
    </r>
  </si>
  <si>
    <t>Electrical</t>
  </si>
  <si>
    <t>System</t>
  </si>
  <si>
    <r>
      <t xml:space="preserve">Losses </t>
    </r>
    <r>
      <rPr>
        <vertAlign val="superscript"/>
        <sz val="6"/>
        <rFont val="Arial"/>
        <family val="2"/>
      </rPr>
      <t>f</t>
    </r>
  </si>
  <si>
    <t>Asphalt and</t>
  </si>
  <si>
    <r>
      <t xml:space="preserve">Road Oil </t>
    </r>
    <r>
      <rPr>
        <vertAlign val="superscript"/>
        <sz val="6"/>
        <rFont val="Arial"/>
        <family val="2"/>
      </rPr>
      <t>a</t>
    </r>
  </si>
  <si>
    <t>Kero-</t>
  </si>
  <si>
    <r>
      <t xml:space="preserve">sene </t>
    </r>
    <r>
      <rPr>
        <vertAlign val="superscript"/>
        <sz val="6"/>
        <rFont val="Arial"/>
        <family val="2"/>
      </rPr>
      <t>a</t>
    </r>
  </si>
  <si>
    <t>Lubri-</t>
  </si>
  <si>
    <r>
      <t xml:space="preserve">cants </t>
    </r>
    <r>
      <rPr>
        <vertAlign val="superscript"/>
        <sz val="6"/>
        <rFont val="Arial"/>
        <family val="2"/>
      </rPr>
      <t>a</t>
    </r>
  </si>
  <si>
    <r>
      <t xml:space="preserve">Other </t>
    </r>
    <r>
      <rPr>
        <vertAlign val="superscript"/>
        <sz val="6"/>
        <rFont val="Arial"/>
        <family val="2"/>
      </rPr>
      <t>a,d</t>
    </r>
  </si>
  <si>
    <t>Short Tons</t>
  </si>
  <si>
    <t>kWh</t>
  </si>
  <si>
    <t>[g ]</t>
  </si>
  <si>
    <t>[R g ]</t>
  </si>
  <si>
    <r>
      <t>g</t>
    </r>
    <r>
      <rPr>
        <sz val="7"/>
        <rFont val="Arial"/>
        <family val="2"/>
      </rPr>
      <t>There is a discontinuity in this time series between 1988 and 1989 due to the expanded coverage of renewable energy sources beginning in 1989.</t>
    </r>
  </si>
  <si>
    <t>R=Revised data.</t>
  </si>
  <si>
    <t>kWh=Kilowatthours. — =Not applicable.</t>
  </si>
  <si>
    <r>
      <t>d</t>
    </r>
    <r>
      <rPr>
        <sz val="7"/>
        <rFont val="Arial"/>
        <family val="2"/>
      </rPr>
      <t>"Other" is the subtotal of 16 petroleum products. See a full description in Section 4 of the Technical Notes "Other Petroleum Products."</t>
    </r>
  </si>
  <si>
    <r>
      <t>e</t>
    </r>
    <r>
      <rPr>
        <sz val="7"/>
        <rFont val="Arial"/>
        <family val="2"/>
      </rPr>
      <t>"Other" is geothermal, wind, photovoltaic, and solar thermal energy. See Section 5 of the Technical Notes for an explanation of estimation methodology.</t>
    </r>
  </si>
  <si>
    <r>
      <t>f</t>
    </r>
    <r>
      <rPr>
        <sz val="7"/>
        <rFont val="Arial"/>
        <family val="2"/>
      </rPr>
      <t>Incurred in the generation, transmission, and distribution of electricity plus plant use and unaccounted for electrical system energy losses.</t>
    </r>
  </si>
  <si>
    <t>Table 11. Transportation Energy Consumption Estimates, 1960-2000, Maine</t>
  </si>
  <si>
    <r>
      <t xml:space="preserve">Ethanol </t>
    </r>
    <r>
      <rPr>
        <vertAlign val="superscript"/>
        <sz val="6"/>
        <rFont val="Arial"/>
        <family val="2"/>
      </rPr>
      <t>d</t>
    </r>
  </si>
  <si>
    <r>
      <t xml:space="preserve">Total </t>
    </r>
    <r>
      <rPr>
        <vertAlign val="superscript"/>
        <sz val="6"/>
        <rFont val="Arial"/>
        <family val="2"/>
      </rPr>
      <t>d</t>
    </r>
  </si>
  <si>
    <t>Aviation</t>
  </si>
  <si>
    <r>
      <t xml:space="preserve">Gasoline </t>
    </r>
    <r>
      <rPr>
        <vertAlign val="superscript"/>
        <sz val="6"/>
        <rFont val="Arial"/>
        <family val="2"/>
      </rPr>
      <t>a</t>
    </r>
  </si>
  <si>
    <t>Jet</t>
  </si>
  <si>
    <r>
      <t xml:space="preserve">Lubricants </t>
    </r>
    <r>
      <rPr>
        <vertAlign val="superscript"/>
        <sz val="6"/>
        <rFont val="Arial"/>
        <family val="2"/>
      </rPr>
      <t>a</t>
    </r>
  </si>
  <si>
    <t>Barrels</t>
  </si>
  <si>
    <t xml:space="preserve">   3/ Includes commercial sector electricity cogenerated by using wood and wood waste, landfill gas, municipal solid waste, and other biomass.  See Table A18 for estimates of</t>
  </si>
  <si>
    <t>nonmarketed renewable energy consumption for solar thermal hot water heating and solar photovoltaic electricity generation.</t>
  </si>
  <si>
    <t xml:space="preserve">   4/ Fuel consumption includes consumption for combined heat and power, which produces electricity, both for sale to the grid and for own use, and other useful thermal energy.</t>
  </si>
  <si>
    <r>
      <t>f</t>
    </r>
    <r>
      <rPr>
        <sz val="7"/>
        <rFont val="Arial"/>
        <family val="2"/>
      </rPr>
      <t>There is a discontinuity in this time series between 1980 and 1981 due to the expanded coverage of renewable energy sources beginning in 1981.</t>
    </r>
  </si>
  <si>
    <t>Table 12. Estimates of Energy Input at Electric Utilities, 1960-2000, Maine</t>
  </si>
  <si>
    <t>Coal</t>
  </si>
  <si>
    <r>
      <t xml:space="preserve">Gas </t>
    </r>
    <r>
      <rPr>
        <vertAlign val="superscript"/>
        <sz val="6"/>
        <rFont val="Arial"/>
        <family val="2"/>
      </rPr>
      <t>a</t>
    </r>
  </si>
  <si>
    <t>Nuclear Electric</t>
  </si>
  <si>
    <t>Power</t>
  </si>
  <si>
    <t>Hydroelectric</t>
  </si>
  <si>
    <r>
      <t xml:space="preserve">Power </t>
    </r>
    <r>
      <rPr>
        <vertAlign val="superscript"/>
        <sz val="6"/>
        <rFont val="Arial"/>
        <family val="2"/>
      </rPr>
      <t>e</t>
    </r>
  </si>
  <si>
    <t>Waste</t>
  </si>
  <si>
    <t xml:space="preserve">Energy </t>
  </si>
  <si>
    <r>
      <t xml:space="preserve">Other </t>
    </r>
    <r>
      <rPr>
        <vertAlign val="superscript"/>
        <sz val="6"/>
        <rFont val="Arial"/>
        <family val="2"/>
      </rPr>
      <t>b,f</t>
    </r>
  </si>
  <si>
    <r>
      <t xml:space="preserve">Total </t>
    </r>
    <r>
      <rPr>
        <vertAlign val="superscript"/>
        <sz val="6"/>
        <rFont val="Arial"/>
        <family val="2"/>
      </rPr>
      <t>g</t>
    </r>
  </si>
  <si>
    <r>
      <t xml:space="preserve">Fuel </t>
    </r>
    <r>
      <rPr>
        <vertAlign val="superscript"/>
        <sz val="6"/>
        <rFont val="Arial"/>
        <family val="2"/>
      </rPr>
      <t>b,c</t>
    </r>
  </si>
  <si>
    <r>
      <t xml:space="preserve">Fuel </t>
    </r>
    <r>
      <rPr>
        <vertAlign val="superscript"/>
        <sz val="6"/>
        <rFont val="Arial"/>
        <family val="2"/>
      </rPr>
      <t>b,d</t>
    </r>
  </si>
  <si>
    <r>
      <t xml:space="preserve">Coke </t>
    </r>
    <r>
      <rPr>
        <vertAlign val="superscript"/>
        <sz val="6"/>
        <rFont val="Arial"/>
        <family val="2"/>
      </rPr>
      <t>b</t>
    </r>
  </si>
  <si>
    <r>
      <t>a</t>
    </r>
    <r>
      <rPr>
        <sz val="7"/>
        <rFont val="Arial"/>
        <family val="2"/>
      </rPr>
      <t>Includes supplemental gaseous fuels.</t>
    </r>
  </si>
  <si>
    <r>
      <t>g</t>
    </r>
    <r>
      <rPr>
        <sz val="7"/>
        <rFont val="Arial"/>
        <family val="2"/>
      </rPr>
      <t>If applicable, from 1989, includes net imports of electricity generated from nonrenewable energy sources not shown in other columns. See data in Table TN8 in the Technical Notes.</t>
    </r>
  </si>
  <si>
    <r>
      <t>b</t>
    </r>
    <r>
      <rPr>
        <sz val="7"/>
        <rFont val="Arial"/>
        <family val="2"/>
      </rPr>
      <t>The continuity of these data series estimates may be affected by changing data sources and estimation methodologies. See the Technical Notes for each type of energy.</t>
    </r>
  </si>
  <si>
    <r>
      <t>c</t>
    </r>
    <r>
      <rPr>
        <sz val="7"/>
        <rFont val="Arial"/>
        <family val="2"/>
      </rPr>
      <t>Prior to 1980, based on oil used in steam plants. Since 1980, residual fuel includes fuel oil nos. 4, 5, and 6 and residual fuel oils.</t>
    </r>
  </si>
  <si>
    <r>
      <t>d</t>
    </r>
    <r>
      <rPr>
        <sz val="7"/>
        <rFont val="Arial"/>
        <family val="2"/>
      </rPr>
      <t>Prior to 1980, based on oil used in internal combustion and gas turbine engine plants. Since 1980, distillate fuel includes fuel oil nos. 1 and 2, kerosene, and jet fuel.</t>
    </r>
  </si>
  <si>
    <r>
      <t>e</t>
    </r>
    <r>
      <rPr>
        <sz val="7"/>
        <rFont val="Arial"/>
        <family val="2"/>
      </rPr>
      <t>If applicable, through 1988, includes all net imports of electricity, and, from 1989, includes only the portion of imports of electricity that is derived from hydroelectric power.</t>
    </r>
  </si>
  <si>
    <r>
      <t>f</t>
    </r>
    <r>
      <rPr>
        <sz val="7"/>
        <rFont val="Arial"/>
        <family val="2"/>
      </rPr>
      <t>"Other" is electricity generated for distribution from wind, photovoltaic, and solar thermal energy.</t>
    </r>
  </si>
  <si>
    <t xml:space="preserve"> Table   1.  Energy Consumption by Sector and Source</t>
  </si>
  <si>
    <t xml:space="preserve">   16/ Includes hydroelectric, geothermal, wood and wood waste, municipal solid waste, other biomass, wind, photovoltaic and solar thermal sources.  Includes ethanol components of</t>
  </si>
  <si>
    <t>E85; excludes ethanol blends (10 percent or less) in motor gasoline.  Excludes net electricity imports and nonmarketed renewable energy consumption for geothermal heat pumps,</t>
  </si>
  <si>
    <t>buildings photovoltaic systems, and solar thermal hot water heaters.</t>
  </si>
  <si>
    <t xml:space="preserve">   Renewable Energy 1/</t>
  </si>
  <si>
    <t xml:space="preserve">   Electricity</t>
  </si>
  <si>
    <t xml:space="preserve">     Delivered Energy</t>
  </si>
  <si>
    <t xml:space="preserve">   Electricity Related Losses</t>
  </si>
  <si>
    <t xml:space="preserve">     Total</t>
  </si>
  <si>
    <t xml:space="preserve"> Commercial</t>
  </si>
  <si>
    <t xml:space="preserve">   Residual Fuel</t>
  </si>
  <si>
    <t xml:space="preserve"> </t>
  </si>
  <si>
    <t xml:space="preserve">   Motor Gasoline 2/</t>
  </si>
  <si>
    <t xml:space="preserve">   Renewable Energy 3/</t>
  </si>
  <si>
    <t xml:space="preserve"> Industrial 4/</t>
  </si>
  <si>
    <t xml:space="preserve">   Petrochemical Feedstocks</t>
  </si>
  <si>
    <t xml:space="preserve">   Other Petroleum 5/</t>
  </si>
  <si>
    <t xml:space="preserve">   Lease and Plant Fuel 6/</t>
  </si>
  <si>
    <t>N/A</t>
  </si>
  <si>
    <t xml:space="preserve">     Natural Gas Subtotal</t>
  </si>
  <si>
    <t xml:space="preserve">   Metallurgical Coal</t>
  </si>
  <si>
    <t xml:space="preserve">   Steam Coal</t>
  </si>
  <si>
    <t xml:space="preserve">   Net Coal Coke Imports</t>
  </si>
  <si>
    <t xml:space="preserve">     Coal Subtotal</t>
  </si>
  <si>
    <t xml:space="preserve">   Renewable Energy 7/</t>
  </si>
  <si>
    <t xml:space="preserve"> Transportation</t>
  </si>
  <si>
    <t xml:space="preserve">   Distillate Fuel 8/</t>
  </si>
  <si>
    <t xml:space="preserve">   Jet Fuel 9/</t>
  </si>
  <si>
    <t xml:space="preserve">   Other Petroleum 10/</t>
  </si>
  <si>
    <t xml:space="preserve">   Pipeline Fuel Natural Gas</t>
  </si>
  <si>
    <t xml:space="preserve">   Compressed Natural Gas</t>
  </si>
  <si>
    <t xml:space="preserve">   Renewable Energy (E85) 11/</t>
  </si>
  <si>
    <t xml:space="preserve">   Liquid Hydrogen</t>
  </si>
  <si>
    <t xml:space="preserve"> Delivered Energy Consumption, All Sectors</t>
  </si>
  <si>
    <t xml:space="preserve">   Other Petroleum 12/</t>
  </si>
  <si>
    <t xml:space="preserve">   Pipeline Natural Gas</t>
  </si>
  <si>
    <t xml:space="preserve">   Renewable Energy 13/</t>
  </si>
  <si>
    <t xml:space="preserve"> Electric Generators 14/</t>
  </si>
  <si>
    <t xml:space="preserve">   Nuclear Power</t>
  </si>
  <si>
    <t xml:space="preserve">   Renewable Energy/Other 15/</t>
  </si>
  <si>
    <t xml:space="preserve">   Electricity Imports</t>
  </si>
  <si>
    <t xml:space="preserve"> Total Energy Consumption</t>
  </si>
  <si>
    <t xml:space="preserve">   Renewable Energy 16/</t>
  </si>
  <si>
    <t>Energy Use &amp; Related Statistics</t>
  </si>
  <si>
    <t xml:space="preserve">  Delivered Energy Use</t>
  </si>
  <si>
    <t xml:space="preserve">  Total Energy Use</t>
  </si>
  <si>
    <t xml:space="preserve">  Population (millions)</t>
  </si>
  <si>
    <t xml:space="preserve">  US GDP (billion 1996 dollars)</t>
  </si>
  <si>
    <t xml:space="preserve">  Carbon Dioxide Emissions</t>
  </si>
  <si>
    <t xml:space="preserve">  (million metric tons carbon equivalent)</t>
  </si>
  <si>
    <t xml:space="preserve">   1/ Includes wood used for residential heating. See Table A18 estimates of nonmarketed renewable energy consumption for geothermal heat pumps, solar thermal hot water heating,</t>
  </si>
  <si>
    <t>and solar photovoltaic electricity generation.</t>
  </si>
  <si>
    <t xml:space="preserve">   2/ Includes ethanol (blends of 10 percent or less) and ethers blended into gasoline.</t>
  </si>
  <si>
    <t xml:space="preserve">     Liquefied Petroleum Gas</t>
  </si>
  <si>
    <t xml:space="preserve">     Motor Gasoline 7/</t>
  </si>
  <si>
    <t xml:space="preserve">     Residual Fuel</t>
  </si>
  <si>
    <t xml:space="preserve">   Ethanol (E85) 10/</t>
  </si>
  <si>
    <t>Non-Renewable Energy Expenditures by Sector</t>
  </si>
  <si>
    <t>(billion 2001 dollars)</t>
  </si>
  <si>
    <t xml:space="preserve"> Industrial</t>
  </si>
  <si>
    <t xml:space="preserve">   Total Non-Renewable Expenditures</t>
  </si>
  <si>
    <t xml:space="preserve">   Transportation Renewable Expenditures</t>
  </si>
  <si>
    <t xml:space="preserve">   Total Expenditures</t>
  </si>
  <si>
    <t xml:space="preserve">   1/ Weighted average price includes fuels below as well as coal.</t>
  </si>
  <si>
    <t xml:space="preserve">   5/ Includes petroleum coke, asphalt, road oil, lubricants, still gas, and miscellaneous petroleum products.</t>
  </si>
  <si>
    <t xml:space="preserve">   6/ Represents natural gas used in the field gathering and processing plant machinery.</t>
  </si>
  <si>
    <t xml:space="preserve">   7/ Includes consumption of energy from hydroelectric, wood and wood waste, municipal solid waste, and other biomass.</t>
  </si>
  <si>
    <t xml:space="preserve">   8/ Diesel fuel containing 500 parts per million (ppm) or 15 ppm sulfur.</t>
  </si>
  <si>
    <t xml:space="preserve">   9/ Includes only kerosene type.</t>
  </si>
  <si>
    <t xml:space="preserve">   10/ Includes aviation gasoline and lubricants.</t>
  </si>
  <si>
    <t xml:space="preserve">   11/ E85 is 85 percent ethanol (renewable) and 15 percent motor gasoline (nonrenewable).</t>
  </si>
  <si>
    <t xml:space="preserve">   12/ Includes unfinished oils, natural gasoline, motor gasoline blending compounds, aviation gasoline, lubricants, still gas, asphalt, road oil, petroleum coke, and miscellaneous</t>
  </si>
  <si>
    <t>petroleum products.</t>
  </si>
  <si>
    <t xml:space="preserve">   13/ Includes electricity generated for sale to the grid and for own use from renewable sources, and non-electric energy from renewable sources.  Excludes nonmarketed renewable</t>
  </si>
  <si>
    <t>energy consumption for geothermal heat pumps, buildings photovoltaic systems, and solar thermal hot water heaters.</t>
  </si>
  <si>
    <t xml:space="preserve">   14/ Includes consumption of energy by electricity-only and combined heat and power (CHP) plants whose primary business is to sell electricity, or electricity and heat, to the public.</t>
  </si>
  <si>
    <t>Includes small power producers and exempt wholesale generators.</t>
  </si>
  <si>
    <t xml:space="preserve">   15/ Includes conventional hydroelectric, geothermal, wood and wood waste, municipal solid waste, other biomass, petroleum coke, wind, photovoltaic and solar thermal sources.</t>
  </si>
  <si>
    <t>Excludes net electricity imports.</t>
  </si>
  <si>
    <t>based on the Petroleum Marketing Annual 2001, http://www.eia.doe.gov/pub/oil_gas/petroleum/data_publications/petroleum_marketing_annual/current/pdf/pmaall.pdf (Setember 2002).</t>
  </si>
  <si>
    <t>2000 residential, commercial, and transportation natural gas delivered prices:  EIA, Natural Gas Annual 2000, DOE/EIA-0131(2000) (Washington, DC, November 2001).  2001 residential,</t>
  </si>
  <si>
    <t xml:space="preserve">   Btu = British thermal unit.</t>
  </si>
  <si>
    <t xml:space="preserve">   N/A = Not applicable.</t>
  </si>
  <si>
    <t xml:space="preserve">   Note:  Totals may not equal sum of components due to independent rounding.  Data for 2000 and 2001 are model results and may differ slightly from official EIA data reports.</t>
  </si>
  <si>
    <t>Consumption values of 0.00 are values that round to 0.00, because they are less than 0.005.</t>
  </si>
  <si>
    <t xml:space="preserve">   Sources:  2000 and 2001 consumption based on:  Energy Information Administration (EIA), Annual Energy Review 2001, DOE/EIA-0384(2001) (Washington, DC, November 2002).</t>
  </si>
  <si>
    <t>2000 and 2001 population and gross domestic product:  Global Insight macroeconomic model CTL0802.  2000 and 2001 carbon dioxide emissions:  EIA, Emissions of Greenhouse</t>
  </si>
  <si>
    <t>Gases in the United States 2001, DOE/EIA-0573(2001) (Washington, DC, December 2002).  Projections:  EIA, AEO2003 National Energy Modeling System run aeo2003.d110502c.</t>
  </si>
  <si>
    <t xml:space="preserve"> Table   11.  Energy Prices by Sector and Source</t>
  </si>
  <si>
    <t xml:space="preserve">            (2001 Dollars per Million Btu, Unless Otherwise Noted)</t>
  </si>
  <si>
    <t xml:space="preserve">   Primary Energy 1/</t>
  </si>
  <si>
    <t xml:space="preserve">     Petroleum Products 2/</t>
  </si>
  <si>
    <t xml:space="preserve">       Distillate Fuel</t>
  </si>
  <si>
    <t xml:space="preserve">       Liquefied Petroleum Gas</t>
  </si>
  <si>
    <t xml:space="preserve">     Natural Gas</t>
  </si>
  <si>
    <t xml:space="preserve">       Residual Fuel</t>
  </si>
  <si>
    <t xml:space="preserve"> Industrial 3/</t>
  </si>
  <si>
    <t xml:space="preserve">   Primary Energy</t>
  </si>
  <si>
    <t xml:space="preserve">     Natural Gas 4/</t>
  </si>
  <si>
    <t xml:space="preserve">     Metallurgical Coal</t>
  </si>
  <si>
    <t xml:space="preserve">     Steam Coal</t>
  </si>
  <si>
    <t xml:space="preserve">       Distillate Fuel 5/</t>
  </si>
  <si>
    <t xml:space="preserve">       Jet Fuel 6/</t>
  </si>
  <si>
    <t xml:space="preserve">       Motor Gasoline 7/</t>
  </si>
  <si>
    <t xml:space="preserve">       Liquefied Petroleum Gas 8/</t>
  </si>
  <si>
    <t xml:space="preserve">     Natural Gas 9/</t>
  </si>
  <si>
    <t xml:space="preserve">     Ethanol (E85) 10/</t>
  </si>
  <si>
    <t xml:space="preserve"> Average End-Use Energy</t>
  </si>
  <si>
    <t xml:space="preserve"> Electric Generators 11/</t>
  </si>
  <si>
    <t xml:space="preserve">   Fossil Fuel Average</t>
  </si>
  <si>
    <t xml:space="preserve">     Petroleum Products</t>
  </si>
  <si>
    <t xml:space="preserve"> Average Price to All Users 12/</t>
  </si>
  <si>
    <t xml:space="preserve">   Petroleum Products 2/</t>
  </si>
  <si>
    <t xml:space="preserve">     Distillate Fuel</t>
  </si>
  <si>
    <t xml:space="preserve">     Jet Fuel</t>
  </si>
  <si>
    <t>N-Fixing Crops</t>
  </si>
  <si>
    <t>Histosols</t>
  </si>
  <si>
    <t>Livestock</t>
  </si>
  <si>
    <t>Indirect</t>
  </si>
  <si>
    <t>Leaching/Runoff</t>
  </si>
  <si>
    <t>Emissions (MMTCO2 Eq.)</t>
  </si>
  <si>
    <t>Emissions by Gas (MMTCH4 or MMTN2O)</t>
  </si>
  <si>
    <t>Nitrous Oxide Emissions from Ag Soils (metric tons N2O)</t>
  </si>
  <si>
    <t>Forestry</t>
  </si>
  <si>
    <t>Liming of Agricultural Soils</t>
  </si>
  <si>
    <t>Limestone</t>
  </si>
  <si>
    <t>Dolomite</t>
  </si>
  <si>
    <t>Landfilled Yard Trimmings</t>
  </si>
  <si>
    <t xml:space="preserve">   2/ This quantity is the weighted average for all petroleum products, not just those listed below.</t>
  </si>
  <si>
    <t xml:space="preserve">   3/ Includes combined heat and power.</t>
  </si>
  <si>
    <t xml:space="preserve">   4/ Excludes uses for lease and plant fuel.</t>
  </si>
  <si>
    <t xml:space="preserve">   5/ Diesel fuel containing 500 parts per million (ppm) or 15 ppm sulfur.  Price includes Federal and State taxes while excluding county and local taxes.</t>
  </si>
  <si>
    <t xml:space="preserve">   6/ Kerosene-type jet fuel.  Price includes Federal and State taxes while excluding county and local taxes.</t>
  </si>
  <si>
    <t xml:space="preserve">   7/ Sales weighted-average price for all grades. Includes Federal, State, and local taxes.</t>
  </si>
  <si>
    <t xml:space="preserve">   8/ Includes Federal and State taxes while excluding county and local taxes.</t>
  </si>
  <si>
    <t xml:space="preserve">   9/ Compressed natural gas used as a vehicle fuel.  Price includes estimated motor vehicle fuel taxes.</t>
  </si>
  <si>
    <t xml:space="preserve">   10/ E85 is 85 percent ethanol (renewable) and 15 percent motor gasoline (nonrenewable).</t>
  </si>
  <si>
    <t xml:space="preserve">   11/ Includes combined heat and power plants whose primary business is to sell electricity, or electricity and heat, to the public.</t>
  </si>
  <si>
    <t xml:space="preserve">   12/ Weighted averages of end-use fuel prices are derived from the prices shown in each sector and the corresponding sectoral consumption.</t>
  </si>
  <si>
    <t xml:space="preserve">   Note:  Data for 2000 and 2001 are model results and may differ slightly from official EIA data reports.</t>
  </si>
  <si>
    <t xml:space="preserve">   Sources:  2000 prices for motor gasoline, distillate, and jet fuel are based on prices in the Energy Information Administration (EIA), Petroleum Marketing Annual 2000,</t>
  </si>
  <si>
    <t>http://www.eia.doe.gov/oil_gas/petroleum/data_publications/petroleum_marketing_annual/pma_historical.html (August 2001).  2001 prices for motor gasoline, distillate, and jet fuel are</t>
  </si>
  <si>
    <t>EIA EPA  Elec</t>
  </si>
  <si>
    <t>Total w/EPA Elec</t>
  </si>
  <si>
    <t>Targets</t>
  </si>
  <si>
    <t>Industrial + Non CO2</t>
  </si>
  <si>
    <t>Transportatioin + Non CO2</t>
  </si>
  <si>
    <t>Ag</t>
  </si>
  <si>
    <t>From EPA Inventory Tool</t>
  </si>
  <si>
    <t>From EPA Inventory tool</t>
  </si>
  <si>
    <t>http://www.eia.doe.gov/emeu/states/sep_use/res/use_res_me.html</t>
  </si>
  <si>
    <t>http://www.eia.doe.gov/emeu/states/sep_use/com/use_com_me.html</t>
  </si>
  <si>
    <t>commercial, and transportation natural gas delivered prices:  EIA, Natural Gas Monthly, DOE/EIA-0130(2002/08) (Washington, DC, August 2002).  2000 and 2001 electric power prices:</t>
  </si>
  <si>
    <t>Federal Energy Regulatory Commission, FERC  Form 423, "Monthly Report of Cost and Quality of Fuels for Electric Plants."  2000 and 2001 industrial gas delivered prices are based on:</t>
  </si>
  <si>
    <t>EIA, Manufacturing Energy Consumption Survey 1998.  2000 and 2001 coal prices based on EIA, Quarterly Coal Report, October-December 2001, DOE/EIA-0121(2001/4Q)</t>
  </si>
  <si>
    <t>(Washington, DC, May 2002) and EIA, AEO2003 National Energy Modeling System run aeo2003.d110502c.  2000 and 2001 electricity prices:  Annual Energy Review 2001,</t>
  </si>
  <si>
    <t>DOE/EIA-0384(2001) (Washington, DC, November 2002).  Projections:  EIA, AEO2003 National Energy Modeling System run aeo2003.d110502c.</t>
  </si>
  <si>
    <t xml:space="preserve">2000-2010  </t>
  </si>
  <si>
    <t>2010-2020</t>
  </si>
  <si>
    <t>2000-2025</t>
  </si>
  <si>
    <t>Annual Growth</t>
  </si>
  <si>
    <t xml:space="preserve">Change in New England Energy Use </t>
  </si>
  <si>
    <t>Natural Gas</t>
  </si>
  <si>
    <t>Aviation Gas</t>
  </si>
  <si>
    <t>Jet Fuel</t>
  </si>
  <si>
    <t>LPG</t>
  </si>
  <si>
    <t>Lubricants</t>
  </si>
  <si>
    <t>Motor Gas</t>
  </si>
  <si>
    <t>Residual Fuel</t>
  </si>
  <si>
    <t>NE Population (2000)</t>
  </si>
  <si>
    <t>ME Population (2000)</t>
  </si>
  <si>
    <t>ME/NE Ratio</t>
  </si>
  <si>
    <t>Conversion</t>
  </si>
  <si>
    <t>Conversion Factors</t>
  </si>
  <si>
    <t>Total w/o lubr.</t>
  </si>
  <si>
    <t>(Trillions of BTU)</t>
  </si>
  <si>
    <t>Kerosene</t>
  </si>
  <si>
    <t>Other</t>
  </si>
  <si>
    <t>use</t>
  </si>
  <si>
    <t>conversion</t>
  </si>
  <si>
    <t>conv. Factors</t>
  </si>
  <si>
    <t>distillate</t>
  </si>
  <si>
    <t>kerosene</t>
  </si>
  <si>
    <t>Motor Gasoline</t>
  </si>
  <si>
    <t>MMTCO2</t>
  </si>
  <si>
    <t>coke</t>
  </si>
  <si>
    <t>residual fuel</t>
  </si>
  <si>
    <t>natural gas</t>
  </si>
  <si>
    <t>Residential</t>
  </si>
  <si>
    <t>Commercial</t>
  </si>
  <si>
    <t>Industrial</t>
  </si>
  <si>
    <t>Transportation</t>
  </si>
  <si>
    <t>Electric Utility</t>
  </si>
  <si>
    <t>MMTCO2e</t>
  </si>
  <si>
    <t>MMTCe</t>
  </si>
  <si>
    <t>Default data from epa inventory tool</t>
  </si>
  <si>
    <t>Emissions (MMTCE)</t>
  </si>
  <si>
    <t>Enteric Fermentation</t>
  </si>
  <si>
    <t>Manure Management</t>
  </si>
  <si>
    <t>Ag Soils</t>
  </si>
  <si>
    <t>Rice Cultivation</t>
  </si>
  <si>
    <t>Agricultural Residue Burning</t>
  </si>
  <si>
    <t>TOTAL</t>
  </si>
  <si>
    <t>Methane</t>
  </si>
  <si>
    <t>Nitrous Oxide</t>
  </si>
  <si>
    <t>Direct</t>
  </si>
  <si>
    <t>Fertilizers</t>
  </si>
  <si>
    <t>Crop Residues</t>
  </si>
  <si>
    <t>http://www.eia.doe.gov/emeu/states/sep_use/ind/use_ind_me.html</t>
  </si>
  <si>
    <t>http://www.eia.doe.gov/emeu/states/sep_use/tra/use_tra_me.html</t>
  </si>
  <si>
    <t>Note that these projections were not included in the total as an alternate set of data was used</t>
  </si>
  <si>
    <t>http://www.eia.doe.gov/emeu/states/sep_use/eu/use_eu_me.html</t>
  </si>
  <si>
    <t>AEO2003 Report</t>
  </si>
  <si>
    <t>AEO 2003 Report</t>
  </si>
  <si>
    <t>Forest Carbon Flux</t>
  </si>
  <si>
    <t>Biomass</t>
  </si>
  <si>
    <t>Forest floor and coarse woody debris</t>
  </si>
  <si>
    <t>Soils</t>
  </si>
  <si>
    <t>Wood products and landfills</t>
  </si>
  <si>
    <t>Total Emissions from Landfills and Waste Combustion (MMTCE)</t>
  </si>
  <si>
    <t>CH4</t>
  </si>
  <si>
    <t>CO2</t>
  </si>
  <si>
    <t>N2O</t>
  </si>
  <si>
    <t xml:space="preserve">Total  </t>
  </si>
  <si>
    <t>agriculture</t>
  </si>
  <si>
    <t>Wastewater</t>
  </si>
  <si>
    <t>Municipal CH4</t>
  </si>
  <si>
    <t xml:space="preserve">Municipal N2O </t>
  </si>
  <si>
    <t>Industrial CH4</t>
  </si>
  <si>
    <t>Fruits &amp; Vegetables</t>
  </si>
  <si>
    <t>Red Meat &amp; Poultry</t>
  </si>
  <si>
    <t>Pulp &amp; Paper</t>
  </si>
  <si>
    <t>Total Emissions</t>
  </si>
  <si>
    <t>total(MMTCe)</t>
  </si>
  <si>
    <t>AFW</t>
  </si>
  <si>
    <t>Total CH4 and N20 Emissions from Mobile Sources (MTCE)</t>
  </si>
  <si>
    <t>Fuel Type/Vehicle Type</t>
  </si>
  <si>
    <t>Gasoline Highway</t>
  </si>
  <si>
    <t>Passenger Cars</t>
  </si>
  <si>
    <t>Light-Duty Trucks</t>
  </si>
  <si>
    <t>Heavy-Duty Vehicles</t>
  </si>
  <si>
    <t>Motorcycles</t>
  </si>
  <si>
    <t>Diesel Highway</t>
  </si>
  <si>
    <t>Non-Highway</t>
  </si>
  <si>
    <t>Boats</t>
  </si>
  <si>
    <t>Locomotives</t>
  </si>
  <si>
    <t>Farm Equipment</t>
  </si>
  <si>
    <t>Construction Equipment</t>
  </si>
  <si>
    <t>Aircraft</t>
  </si>
  <si>
    <t>Other*</t>
  </si>
  <si>
    <t>* "Other" includes snowmobiles, small gasoline powered utility equipment, heavy-duty gasoline powered utility equipment, and heavy-duty diesel powered utility equipment.</t>
  </si>
  <si>
    <t>mmtce</t>
  </si>
  <si>
    <t>Electric Utilities</t>
  </si>
  <si>
    <t>Carbon Dioxide Emissions</t>
  </si>
  <si>
    <t>Cement Manufacture</t>
  </si>
  <si>
    <t>Lime Manufacture</t>
  </si>
  <si>
    <t>Limestone and Dolomite Use</t>
  </si>
  <si>
    <t>Soda Ash</t>
  </si>
  <si>
    <t>Nitrous Oxide Emissions</t>
  </si>
  <si>
    <t>Nitric Acid Production</t>
  </si>
  <si>
    <t>Adipic Acid Production</t>
  </si>
  <si>
    <t>HFC, PFC, and SF6 Emissions</t>
  </si>
  <si>
    <t>ODS Substitutes</t>
  </si>
  <si>
    <t>Semiconductor Manufacturing</t>
  </si>
  <si>
    <t>Magnesium Production</t>
  </si>
  <si>
    <t>Electric Power Transmission and Distribution Systems</t>
  </si>
  <si>
    <t>HCFC-22 Production</t>
  </si>
  <si>
    <t>Aluminum Production</t>
  </si>
  <si>
    <t>mtce</t>
  </si>
  <si>
    <t>Quantity based emission increase</t>
  </si>
  <si>
    <t>Mobile Combustion (transportation)</t>
  </si>
  <si>
    <t xml:space="preserve">Industrial Processes </t>
  </si>
  <si>
    <t>Stationary Source (industrial)</t>
  </si>
  <si>
    <t>Carbon Total</t>
  </si>
  <si>
    <t>Total (MMTCe)</t>
  </si>
  <si>
    <t>2020/2018</t>
  </si>
  <si>
    <t>By WG Category</t>
  </si>
  <si>
    <t>RCI</t>
  </si>
  <si>
    <t>Elec &amp; Waste</t>
  </si>
  <si>
    <t>AF</t>
  </si>
  <si>
    <t>co2</t>
  </si>
  <si>
    <t>Total Waste</t>
  </si>
  <si>
    <t>Total AF</t>
  </si>
  <si>
    <t>CSI</t>
  </si>
  <si>
    <t>csi</t>
  </si>
  <si>
    <t>Electric Power Annual &amp; CSI</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</si>
</sst>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_);\(\$#,##0\)"/>
    <numFmt numFmtId="168" formatCode="\$#,##0_);[Red]\(\$#,##0\)"/>
    <numFmt numFmtId="169" formatCode="\$#,##0.00_);\(\$#,##0.00\)"/>
    <numFmt numFmtId="170" formatCode="\$#,##0.00_);[Red]\(\$#,##0.00\)"/>
    <numFmt numFmtId="171" formatCode="0.000_)"/>
    <numFmt numFmtId="172" formatCode="0.0%"/>
    <numFmt numFmtId="173" formatCode="0_)"/>
    <numFmt numFmtId="174" formatCode="0.0_)"/>
    <numFmt numFmtId="175" formatCode="0.00_)"/>
    <numFmt numFmtId="176" formatCode="0.00000"/>
    <numFmt numFmtId="177" formatCode="0.0000"/>
    <numFmt numFmtId="178" formatCode="0.000"/>
    <numFmt numFmtId="179" formatCode="0.0000000"/>
    <numFmt numFmtId="180" formatCode="0.00000000"/>
    <numFmt numFmtId="181" formatCode="0.000000"/>
    <numFmt numFmtId="182" formatCode="0.0"/>
    <numFmt numFmtId="183" formatCode="0.0000000000"/>
    <numFmt numFmtId="184" formatCode="0.00000000000"/>
    <numFmt numFmtId="185" formatCode="0.000000000"/>
    <numFmt numFmtId="186" formatCode="_(* #,##0.000_);_(* \(#,##0.000\);_(* &quot;-&quot;??_);_(@_)"/>
    <numFmt numFmtId="187" formatCode="_(* #,##0_);_(* \(#,##0\);_(* &quot;-&quot;??_);_(@_)"/>
    <numFmt numFmtId="188" formatCode="_(* #,##0.000_);_(* \(#,##0.000\);_(* &quot;-&quot;???_);_(@_)"/>
    <numFmt numFmtId="189" formatCode="_(* #,##0.0_);_(* \(#,##0.0\);_(* &quot;-&quot;??_);_(@_)"/>
    <numFmt numFmtId="190" formatCode="[&lt;0.05]&quot;+&quot;_);#,##0.0_)"/>
    <numFmt numFmtId="191" formatCode="_(* #,##0.0000_);_(* \(#,##0.0000\);_(* &quot;-&quot;??_);_(@_)"/>
    <numFmt numFmtId="192" formatCode="_(* #,##0.0000_);_(* \(#,##0.0000\);_(* &quot;-&quot;????_);_(@_)"/>
    <numFmt numFmtId="193" formatCode="_(&quot;$&quot;* #,##0_);_(&quot;$&quot;* \(#,##0\);_(&quot;$&quot;* &quot;-&quot;??_);_(@_)"/>
    <numFmt numFmtId="194" formatCode="_(&quot;$&quot;* #,##0.0_);_(&quot;$&quot;* \(#,##0.0\);_(&quot;$&quot;* &quot;-&quot;??_);_(@_)"/>
    <numFmt numFmtId="195" formatCode="0.00000000000000"/>
    <numFmt numFmtId="196" formatCode="0.0000000000000"/>
    <numFmt numFmtId="197" formatCode="0.000000000000"/>
    <numFmt numFmtId="198" formatCode="&quot;$&quot;#,##0"/>
    <numFmt numFmtId="199" formatCode="#,##0.0000_);[Red]\(#,##0.0000\)"/>
    <numFmt numFmtId="200" formatCode="#,##0.0000"/>
    <numFmt numFmtId="201" formatCode="&quot;$&quot;#,##0.00"/>
    <numFmt numFmtId="202" formatCode="&quot;$&quot;#,##0.0000"/>
    <numFmt numFmtId="203" formatCode="&quot;$&quot;#,##0.0"/>
    <numFmt numFmtId="204" formatCode="0_);[Red]\(0\)"/>
    <numFmt numFmtId="205" formatCode="#,##0.000"/>
    <numFmt numFmtId="206" formatCode="0.0000_);[Red]\(0.0000\)"/>
    <numFmt numFmtId="207" formatCode="&quot;$&quot;#,##0.000"/>
    <numFmt numFmtId="208" formatCode="#,##0.0"/>
    <numFmt numFmtId="209" formatCode="#,##0.000000"/>
    <numFmt numFmtId="210" formatCode="0.000000000000000%"/>
    <numFmt numFmtId="211" formatCode="0.0000000000000000%"/>
    <numFmt numFmtId="212" formatCode="#,##0.000000000000000"/>
    <numFmt numFmtId="213" formatCode="_(* #,##0.0_);_(* \(#,##0.0\);_(* &quot;-&quot;?_);_(@_)"/>
    <numFmt numFmtId="214" formatCode="#,##0.00000"/>
    <numFmt numFmtId="215" formatCode="#,##0.0000000"/>
    <numFmt numFmtId="216" formatCode="#,##0.00000000"/>
    <numFmt numFmtId="217" formatCode="#,##0.000000000"/>
    <numFmt numFmtId="218" formatCode="#,##0.0000000000"/>
    <numFmt numFmtId="219" formatCode="#,##0.00000000000"/>
    <numFmt numFmtId="220" formatCode="_(* #,##0.00000_);_(* \(#,##0.00000\);_(* &quot;-&quot;??_);_(@_)"/>
    <numFmt numFmtId="221" formatCode="_(* #,##0.000000_);_(* \(#,##0.000000\);_(* &quot;-&quot;??_);_(@_)"/>
    <numFmt numFmtId="222" formatCode="0.000000000000000000"/>
  </numFmts>
  <fonts count="27">
    <font>
      <sz val="10"/>
      <name val="Arial"/>
      <family val="0"/>
    </font>
    <font>
      <b/>
      <sz val="7"/>
      <name val="Arial"/>
      <family val="2"/>
    </font>
    <font>
      <vertAlign val="superscript"/>
      <sz val="6"/>
      <name val="Arial"/>
      <family val="2"/>
    </font>
    <font>
      <sz val="7"/>
      <name val="Arial"/>
      <family val="2"/>
    </font>
    <font>
      <sz val="6"/>
      <name val="Arial"/>
      <family val="2"/>
    </font>
    <font>
      <u val="single"/>
      <sz val="10"/>
      <color indexed="12"/>
      <name val="Arial"/>
      <family val="0"/>
    </font>
    <font>
      <u val="single"/>
      <sz val="10"/>
      <color indexed="36"/>
      <name val="Arial"/>
      <family val="0"/>
    </font>
    <font>
      <sz val="10"/>
      <name val="Courier"/>
      <family val="3"/>
    </font>
    <font>
      <b/>
      <sz val="10"/>
      <name val="Arial"/>
      <family val="2"/>
    </font>
    <font>
      <vertAlign val="superscript"/>
      <sz val="10"/>
      <name val="Arial"/>
      <family val="2"/>
    </font>
    <font>
      <sz val="7"/>
      <color indexed="8"/>
      <name val="Arial"/>
      <family val="2"/>
    </font>
    <font>
      <b/>
      <sz val="8"/>
      <name val="Comic Sans MS"/>
      <family val="4"/>
    </font>
    <font>
      <sz val="8"/>
      <name val="Comic Sans MS"/>
      <family val="4"/>
    </font>
    <font>
      <sz val="8"/>
      <name val="Arial"/>
      <family val="2"/>
    </font>
    <font>
      <b/>
      <sz val="8"/>
      <name val="Arial"/>
      <family val="2"/>
    </font>
    <font>
      <sz val="10"/>
      <name val="Comic Sans MS"/>
      <family val="4"/>
    </font>
    <font>
      <b/>
      <sz val="9"/>
      <name val="Comic Sans MS"/>
      <family val="4"/>
    </font>
    <font>
      <b/>
      <sz val="10"/>
      <color indexed="18"/>
      <name val="Comic Sans MS"/>
      <family val="4"/>
    </font>
    <font>
      <b/>
      <sz val="10"/>
      <name val="Times New Roman"/>
      <family val="1"/>
    </font>
    <font>
      <sz val="8"/>
      <name val="Times New Roman"/>
      <family val="1"/>
    </font>
    <font>
      <b/>
      <sz val="8"/>
      <name val="Times New Roman"/>
      <family val="1"/>
    </font>
    <font>
      <sz val="8.25"/>
      <name val="Arial"/>
      <family val="2"/>
    </font>
    <font>
      <b/>
      <sz val="12"/>
      <name val="Arial"/>
      <family val="2"/>
    </font>
    <font>
      <sz val="11"/>
      <name val="Arial"/>
      <family val="2"/>
    </font>
    <font>
      <sz val="14"/>
      <name val="Arial"/>
      <family val="2"/>
    </font>
    <font>
      <b/>
      <sz val="11.75"/>
      <name val="Arial"/>
      <family val="2"/>
    </font>
    <font>
      <sz val="8.5"/>
      <name val="Arial"/>
      <family val="2"/>
    </font>
  </fonts>
  <fills count="8">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s>
  <borders count="23">
    <border>
      <left/>
      <right/>
      <top/>
      <bottom/>
      <diagonal/>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3" fillId="0" borderId="0">
      <alignment/>
      <protection/>
    </xf>
    <xf numFmtId="0" fontId="7" fillId="0" borderId="0">
      <alignment/>
      <protection/>
    </xf>
    <xf numFmtId="0" fontId="13" fillId="0" borderId="0">
      <alignment/>
      <protection/>
    </xf>
    <xf numFmtId="0" fontId="0" fillId="0" borderId="0">
      <alignment/>
      <protection/>
    </xf>
    <xf numFmtId="9" fontId="0" fillId="0" borderId="0" applyFont="0" applyFill="0" applyBorder="0" applyAlignment="0" applyProtection="0"/>
  </cellStyleXfs>
  <cellXfs count="171">
    <xf numFmtId="0" fontId="0" fillId="0" borderId="0" xfId="0" applyAlignment="1">
      <alignment/>
    </xf>
    <xf numFmtId="0" fontId="1" fillId="0" borderId="1" xfId="0" applyFont="1" applyBorder="1" applyAlignment="1">
      <alignment horizontal="center" wrapText="1"/>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1" xfId="0" applyBorder="1" applyAlignment="1">
      <alignment horizontal="center" wrapText="1"/>
    </xf>
    <xf numFmtId="0" fontId="0" fillId="0" borderId="5" xfId="0"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0" fillId="0" borderId="7" xfId="0" applyBorder="1" applyAlignment="1">
      <alignment/>
    </xf>
    <xf numFmtId="0" fontId="0" fillId="0" borderId="8" xfId="0" applyBorder="1" applyAlignment="1">
      <alignment/>
    </xf>
    <xf numFmtId="0" fontId="3" fillId="0" borderId="9" xfId="0" applyFont="1" applyBorder="1" applyAlignment="1">
      <alignment horizontal="left" wrapText="1"/>
    </xf>
    <xf numFmtId="0" fontId="0" fillId="0" borderId="9" xfId="0" applyBorder="1" applyAlignment="1">
      <alignment horizontal="right" wrapText="1"/>
    </xf>
    <xf numFmtId="0" fontId="3" fillId="0" borderId="9" xfId="0" applyFont="1" applyBorder="1" applyAlignment="1">
      <alignment horizontal="right" wrapText="1"/>
    </xf>
    <xf numFmtId="0" fontId="4" fillId="0" borderId="9" xfId="0" applyFont="1" applyBorder="1" applyAlignment="1">
      <alignment horizontal="center" wrapText="1"/>
    </xf>
    <xf numFmtId="0" fontId="2" fillId="0" borderId="9" xfId="0" applyFont="1" applyBorder="1" applyAlignment="1">
      <alignment wrapText="1"/>
    </xf>
    <xf numFmtId="0" fontId="0" fillId="0" borderId="9" xfId="0" applyBorder="1" applyAlignment="1">
      <alignment wrapText="1"/>
    </xf>
    <xf numFmtId="0" fontId="3" fillId="0" borderId="9" xfId="0" applyFont="1" applyBorder="1" applyAlignment="1">
      <alignment wrapText="1"/>
    </xf>
    <xf numFmtId="0" fontId="3" fillId="0" borderId="1" xfId="0" applyFont="1" applyBorder="1" applyAlignment="1">
      <alignment wrapText="1"/>
    </xf>
    <xf numFmtId="0" fontId="3" fillId="0" borderId="6" xfId="0" applyFont="1" applyBorder="1" applyAlignment="1">
      <alignment wrapText="1"/>
    </xf>
    <xf numFmtId="171" fontId="7" fillId="0" borderId="0" xfId="22" applyNumberFormat="1" applyProtection="1">
      <alignment/>
      <protection/>
    </xf>
    <xf numFmtId="172" fontId="7" fillId="0" borderId="0" xfId="22" applyNumberFormat="1" applyProtection="1">
      <alignment/>
      <protection/>
    </xf>
    <xf numFmtId="0" fontId="7" fillId="0" borderId="0" xfId="22" applyAlignment="1" applyProtection="1">
      <alignment horizontal="left"/>
      <protection/>
    </xf>
    <xf numFmtId="0" fontId="7" fillId="0" borderId="0" xfId="22">
      <alignment/>
      <protection/>
    </xf>
    <xf numFmtId="0" fontId="7" fillId="0" borderId="0" xfId="22" applyAlignment="1" applyProtection="1">
      <alignment horizontal="right"/>
      <protection/>
    </xf>
    <xf numFmtId="0" fontId="7" fillId="0" borderId="0" xfId="22" applyAlignment="1" applyProtection="1">
      <alignment horizontal="center"/>
      <protection/>
    </xf>
    <xf numFmtId="172" fontId="7" fillId="0" borderId="0" xfId="22" applyNumberFormat="1">
      <alignment/>
      <protection/>
    </xf>
    <xf numFmtId="173" fontId="7" fillId="0" borderId="0" xfId="22" applyNumberFormat="1" applyProtection="1">
      <alignment/>
      <protection/>
    </xf>
    <xf numFmtId="174" fontId="7" fillId="0" borderId="0" xfId="22" applyNumberFormat="1" applyProtection="1">
      <alignment/>
      <protection/>
    </xf>
    <xf numFmtId="175" fontId="7" fillId="0" borderId="0" xfId="22" applyNumberFormat="1" applyProtection="1">
      <alignment/>
      <protection/>
    </xf>
    <xf numFmtId="0" fontId="7" fillId="0" borderId="0" xfId="22" applyAlignment="1" applyProtection="1">
      <alignment/>
      <protection/>
    </xf>
    <xf numFmtId="10" fontId="7" fillId="0" borderId="0" xfId="22" applyNumberFormat="1">
      <alignment/>
      <protection/>
    </xf>
    <xf numFmtId="0" fontId="3" fillId="0" borderId="0" xfId="0" applyFont="1" applyBorder="1" applyAlignment="1">
      <alignment horizontal="right" wrapText="1"/>
    </xf>
    <xf numFmtId="0" fontId="3" fillId="0" borderId="0" xfId="0" applyFont="1" applyBorder="1" applyAlignment="1">
      <alignment horizontal="left" wrapText="1"/>
    </xf>
    <xf numFmtId="0" fontId="8" fillId="0" borderId="0" xfId="0" applyFont="1" applyAlignment="1">
      <alignment/>
    </xf>
    <xf numFmtId="0" fontId="3" fillId="0" borderId="0" xfId="0" applyFont="1" applyFill="1" applyBorder="1" applyAlignment="1">
      <alignment horizontal="right" wrapText="1"/>
    </xf>
    <xf numFmtId="3" fontId="0" fillId="2" borderId="9" xfId="0" applyNumberFormat="1" applyFont="1" applyFill="1" applyBorder="1" applyAlignment="1">
      <alignment horizontal="right" wrapText="1"/>
    </xf>
    <xf numFmtId="0" fontId="0" fillId="0" borderId="0" xfId="0" applyFill="1" applyAlignment="1">
      <alignment/>
    </xf>
    <xf numFmtId="2" fontId="0" fillId="0" borderId="0" xfId="0" applyNumberFormat="1" applyAlignment="1">
      <alignment/>
    </xf>
    <xf numFmtId="0" fontId="2" fillId="0" borderId="0" xfId="0" applyFont="1" applyFill="1" applyBorder="1" applyAlignment="1">
      <alignment wrapText="1"/>
    </xf>
    <xf numFmtId="0" fontId="9" fillId="0" borderId="0" xfId="0" applyFont="1" applyFill="1" applyBorder="1" applyAlignment="1">
      <alignment wrapText="1"/>
    </xf>
    <xf numFmtId="0" fontId="2" fillId="0" borderId="0" xfId="0" applyFont="1" applyBorder="1" applyAlignment="1">
      <alignment wrapText="1"/>
    </xf>
    <xf numFmtId="0" fontId="0" fillId="0" borderId="0" xfId="0" applyBorder="1" applyAlignment="1">
      <alignment wrapText="1"/>
    </xf>
    <xf numFmtId="0" fontId="0" fillId="0" borderId="0" xfId="0" applyBorder="1" applyAlignment="1">
      <alignment/>
    </xf>
    <xf numFmtId="2" fontId="10" fillId="0" borderId="10" xfId="0" applyNumberFormat="1" applyFont="1" applyFill="1" applyBorder="1" applyAlignment="1">
      <alignment/>
    </xf>
    <xf numFmtId="182" fontId="0" fillId="0" borderId="0" xfId="0" applyNumberFormat="1" applyAlignment="1">
      <alignment/>
    </xf>
    <xf numFmtId="0" fontId="11" fillId="0" borderId="11" xfId="0" applyFont="1" applyFill="1" applyBorder="1" applyAlignment="1">
      <alignment/>
    </xf>
    <xf numFmtId="0" fontId="0" fillId="0" borderId="11" xfId="0" applyBorder="1" applyAlignment="1">
      <alignment/>
    </xf>
    <xf numFmtId="0" fontId="11" fillId="0" borderId="12" xfId="0" applyFont="1" applyFill="1" applyBorder="1" applyAlignment="1">
      <alignment/>
    </xf>
    <xf numFmtId="0" fontId="11" fillId="0" borderId="11" xfId="0" applyFont="1" applyBorder="1" applyAlignment="1">
      <alignment/>
    </xf>
    <xf numFmtId="0" fontId="12" fillId="0" borderId="0" xfId="0" applyFont="1" applyFill="1" applyBorder="1" applyAlignment="1">
      <alignment/>
    </xf>
    <xf numFmtId="186" fontId="13" fillId="0" borderId="0" xfId="15" applyNumberFormat="1" applyFont="1" applyFill="1" applyBorder="1" applyAlignment="1">
      <alignment/>
    </xf>
    <xf numFmtId="186" fontId="13" fillId="0" borderId="0" xfId="15" applyNumberFormat="1" applyFont="1" applyFill="1" applyAlignment="1">
      <alignment/>
    </xf>
    <xf numFmtId="186" fontId="14" fillId="0" borderId="11" xfId="15" applyNumberFormat="1" applyFont="1" applyFill="1" applyBorder="1" applyAlignment="1">
      <alignment/>
    </xf>
    <xf numFmtId="0" fontId="13" fillId="0" borderId="0" xfId="0" applyFont="1" applyFill="1" applyBorder="1" applyAlignment="1">
      <alignment/>
    </xf>
    <xf numFmtId="0" fontId="13" fillId="0" borderId="11" xfId="0" applyFont="1" applyFill="1" applyBorder="1" applyAlignment="1">
      <alignment/>
    </xf>
    <xf numFmtId="0" fontId="15" fillId="0" borderId="0" xfId="0" applyFont="1" applyFill="1" applyBorder="1" applyAlignment="1">
      <alignment/>
    </xf>
    <xf numFmtId="0" fontId="11" fillId="0" borderId="0" xfId="0" applyFont="1" applyFill="1" applyBorder="1" applyAlignment="1">
      <alignment/>
    </xf>
    <xf numFmtId="178" fontId="14" fillId="0" borderId="0" xfId="0" applyNumberFormat="1" applyFont="1" applyFill="1" applyBorder="1" applyAlignment="1">
      <alignment/>
    </xf>
    <xf numFmtId="178" fontId="13" fillId="0" borderId="0" xfId="0" applyNumberFormat="1" applyFont="1" applyFill="1" applyBorder="1" applyAlignment="1">
      <alignment/>
    </xf>
    <xf numFmtId="178" fontId="13" fillId="0" borderId="0" xfId="0" applyNumberFormat="1" applyFont="1" applyFill="1" applyAlignment="1">
      <alignment/>
    </xf>
    <xf numFmtId="0" fontId="15" fillId="0" borderId="0" xfId="0" applyFont="1" applyBorder="1" applyAlignment="1">
      <alignment/>
    </xf>
    <xf numFmtId="0" fontId="13" fillId="0" borderId="0" xfId="0" applyFont="1" applyBorder="1" applyAlignment="1">
      <alignment/>
    </xf>
    <xf numFmtId="0" fontId="13" fillId="0" borderId="11" xfId="0" applyFont="1" applyBorder="1" applyAlignment="1">
      <alignment/>
    </xf>
    <xf numFmtId="0" fontId="11" fillId="0" borderId="0" xfId="0" applyFont="1" applyBorder="1" applyAlignment="1">
      <alignment/>
    </xf>
    <xf numFmtId="187" fontId="14" fillId="0" borderId="0" xfId="15" applyNumberFormat="1" applyFont="1" applyBorder="1" applyAlignment="1">
      <alignment/>
    </xf>
    <xf numFmtId="0" fontId="12" fillId="0" borderId="0" xfId="0" applyFont="1" applyBorder="1" applyAlignment="1">
      <alignment horizontal="left" indent="1"/>
    </xf>
    <xf numFmtId="187" fontId="13" fillId="0" borderId="0" xfId="15" applyNumberFormat="1" applyFont="1" applyBorder="1" applyAlignment="1">
      <alignment/>
    </xf>
    <xf numFmtId="187" fontId="13" fillId="0" borderId="0" xfId="15" applyNumberFormat="1" applyFont="1" applyAlignment="1">
      <alignment/>
    </xf>
    <xf numFmtId="187" fontId="14" fillId="0" borderId="11" xfId="15" applyNumberFormat="1" applyFont="1" applyBorder="1" applyAlignment="1">
      <alignment/>
    </xf>
    <xf numFmtId="0" fontId="12" fillId="0" borderId="0" xfId="0" applyFont="1" applyFill="1" applyBorder="1" applyAlignment="1">
      <alignment horizontal="left" indent="1"/>
    </xf>
    <xf numFmtId="0" fontId="16" fillId="0" borderId="11" xfId="0" applyFont="1" applyFill="1" applyBorder="1" applyAlignment="1">
      <alignment/>
    </xf>
    <xf numFmtId="0" fontId="11" fillId="0" borderId="11" xfId="0" applyFont="1" applyBorder="1" applyAlignment="1" quotePrefix="1">
      <alignment horizontal="right"/>
    </xf>
    <xf numFmtId="43" fontId="12" fillId="0" borderId="0" xfId="15" applyFont="1" applyFill="1" applyBorder="1" applyAlignment="1">
      <alignment/>
    </xf>
    <xf numFmtId="43" fontId="12" fillId="0" borderId="0" xfId="15" applyFont="1" applyAlignment="1">
      <alignment/>
    </xf>
    <xf numFmtId="0" fontId="12" fillId="0" borderId="0" xfId="21" applyFont="1" applyFill="1" applyAlignment="1">
      <alignment horizontal="left" wrapText="1" indent="1"/>
      <protection/>
    </xf>
    <xf numFmtId="0" fontId="12" fillId="0" borderId="11" xfId="21" applyFont="1" applyFill="1" applyBorder="1" applyAlignment="1">
      <alignment horizontal="left" wrapText="1" indent="1"/>
      <protection/>
    </xf>
    <xf numFmtId="43" fontId="12" fillId="0" borderId="11" xfId="15" applyFont="1" applyBorder="1" applyAlignment="1">
      <alignment/>
    </xf>
    <xf numFmtId="0" fontId="13" fillId="0" borderId="0" xfId="21" applyFont="1" applyFill="1" applyBorder="1" applyAlignment="1">
      <alignment horizontal="left" wrapText="1" indent="1"/>
      <protection/>
    </xf>
    <xf numFmtId="0" fontId="17" fillId="0" borderId="0" xfId="0" applyFont="1" applyAlignment="1">
      <alignment/>
    </xf>
    <xf numFmtId="0" fontId="11" fillId="0" borderId="0" xfId="23" applyFont="1" applyFill="1" applyBorder="1">
      <alignment/>
      <protection/>
    </xf>
    <xf numFmtId="0" fontId="11" fillId="0" borderId="13" xfId="23" applyFont="1" applyFill="1" applyBorder="1">
      <alignment/>
      <protection/>
    </xf>
    <xf numFmtId="186" fontId="12" fillId="0" borderId="13" xfId="23" applyNumberFormat="1" applyFont="1" applyFill="1" applyBorder="1">
      <alignment/>
      <protection/>
    </xf>
    <xf numFmtId="186" fontId="12" fillId="0" borderId="0" xfId="15" applyNumberFormat="1" applyFont="1" applyFill="1" applyBorder="1" applyAlignment="1">
      <alignment horizontal="right"/>
    </xf>
    <xf numFmtId="0" fontId="11" fillId="0" borderId="14" xfId="0" applyFont="1" applyBorder="1" applyAlignment="1">
      <alignment/>
    </xf>
    <xf numFmtId="186" fontId="12" fillId="0" borderId="14" xfId="15" applyNumberFormat="1" applyFont="1" applyFill="1" applyBorder="1" applyAlignment="1">
      <alignment horizontal="right"/>
    </xf>
    <xf numFmtId="186" fontId="11" fillId="0" borderId="0" xfId="15" applyNumberFormat="1" applyFont="1" applyFill="1" applyBorder="1" applyAlignment="1">
      <alignment horizontal="right"/>
    </xf>
    <xf numFmtId="0" fontId="14" fillId="0" borderId="11" xfId="0" applyFont="1" applyBorder="1" applyAlignment="1">
      <alignment/>
    </xf>
    <xf numFmtId="0" fontId="13" fillId="0" borderId="0" xfId="0" applyFont="1" applyFill="1" applyAlignment="1">
      <alignment/>
    </xf>
    <xf numFmtId="43" fontId="13" fillId="0" borderId="0" xfId="15" applyFont="1" applyFill="1" applyAlignment="1">
      <alignment/>
    </xf>
    <xf numFmtId="0" fontId="13" fillId="0" borderId="0" xfId="0" applyFont="1" applyFill="1" applyAlignment="1">
      <alignment horizontal="left" indent="1"/>
    </xf>
    <xf numFmtId="0" fontId="14" fillId="0" borderId="12" xfId="0" applyFont="1" applyFill="1" applyBorder="1" applyAlignment="1">
      <alignment/>
    </xf>
    <xf numFmtId="43" fontId="13" fillId="0" borderId="12" xfId="0" applyNumberFormat="1" applyFont="1" applyFill="1" applyBorder="1" applyAlignment="1">
      <alignment/>
    </xf>
    <xf numFmtId="43" fontId="0" fillId="0" borderId="0" xfId="0" applyNumberFormat="1" applyAlignment="1">
      <alignment/>
    </xf>
    <xf numFmtId="0" fontId="11" fillId="0" borderId="12" xfId="0" applyFont="1" applyBorder="1" applyAlignment="1">
      <alignment/>
    </xf>
    <xf numFmtId="10" fontId="0" fillId="0" borderId="0" xfId="0" applyNumberFormat="1" applyAlignment="1">
      <alignment/>
    </xf>
    <xf numFmtId="188" fontId="13" fillId="0" borderId="0" xfId="0" applyNumberFormat="1" applyFont="1" applyFill="1" applyBorder="1" applyAlignment="1">
      <alignment/>
    </xf>
    <xf numFmtId="43" fontId="13" fillId="0" borderId="0" xfId="0" applyNumberFormat="1" applyFont="1" applyFill="1" applyBorder="1" applyAlignment="1">
      <alignment/>
    </xf>
    <xf numFmtId="0" fontId="18" fillId="0" borderId="0" xfId="24" applyFont="1" applyFill="1" applyBorder="1" applyAlignment="1">
      <alignment horizontal="left"/>
      <protection/>
    </xf>
    <xf numFmtId="0" fontId="19" fillId="0" borderId="0" xfId="0" applyFont="1" applyBorder="1" applyAlignment="1">
      <alignment/>
    </xf>
    <xf numFmtId="0" fontId="19" fillId="0" borderId="0" xfId="0" applyFont="1" applyBorder="1" applyAlignment="1">
      <alignment horizontal="centerContinuous"/>
    </xf>
    <xf numFmtId="0" fontId="20" fillId="0" borderId="15" xfId="0" applyFont="1" applyBorder="1" applyAlignment="1">
      <alignment/>
    </xf>
    <xf numFmtId="0" fontId="20" fillId="0" borderId="0" xfId="0" applyFont="1" applyAlignment="1">
      <alignment/>
    </xf>
    <xf numFmtId="189" fontId="20" fillId="0" borderId="0" xfId="15" applyNumberFormat="1" applyFont="1" applyAlignment="1">
      <alignment horizontal="right"/>
    </xf>
    <xf numFmtId="0" fontId="19" fillId="0" borderId="0" xfId="0" applyFont="1" applyAlignment="1">
      <alignment horizontal="left" indent="1"/>
    </xf>
    <xf numFmtId="189" fontId="19" fillId="0" borderId="0" xfId="15" applyNumberFormat="1" applyFont="1" applyAlignment="1">
      <alignment horizontal="right"/>
    </xf>
    <xf numFmtId="189" fontId="20" fillId="0" borderId="15" xfId="15" applyNumberFormat="1" applyFont="1" applyBorder="1" applyAlignment="1">
      <alignment horizontal="right"/>
    </xf>
    <xf numFmtId="0" fontId="19" fillId="0" borderId="0" xfId="0" applyFont="1" applyAlignment="1">
      <alignment/>
    </xf>
    <xf numFmtId="0" fontId="19" fillId="0" borderId="0" xfId="0" applyFont="1" applyAlignment="1">
      <alignment horizontal="right"/>
    </xf>
    <xf numFmtId="0" fontId="19" fillId="0" borderId="0" xfId="0" applyFont="1" applyBorder="1" applyAlignment="1">
      <alignment horizontal="right"/>
    </xf>
    <xf numFmtId="190" fontId="19" fillId="0" borderId="0" xfId="0" applyNumberFormat="1" applyFont="1" applyAlignment="1">
      <alignment horizontal="right"/>
    </xf>
    <xf numFmtId="0" fontId="0" fillId="3" borderId="0" xfId="0" applyFill="1" applyAlignment="1">
      <alignment/>
    </xf>
    <xf numFmtId="191" fontId="12" fillId="3" borderId="0" xfId="15" applyNumberFormat="1" applyFont="1" applyFill="1" applyAlignment="1">
      <alignment/>
    </xf>
    <xf numFmtId="0" fontId="12" fillId="2" borderId="0" xfId="0" applyFont="1" applyFill="1" applyAlignment="1">
      <alignment horizontal="left" indent="1"/>
    </xf>
    <xf numFmtId="191" fontId="12" fillId="2" borderId="0" xfId="15" applyNumberFormat="1" applyFont="1" applyFill="1" applyAlignment="1">
      <alignment/>
    </xf>
    <xf numFmtId="0" fontId="12" fillId="4" borderId="0" xfId="0" applyFont="1" applyFill="1" applyAlignment="1">
      <alignment/>
    </xf>
    <xf numFmtId="191" fontId="12" fillId="4" borderId="0" xfId="15" applyNumberFormat="1" applyFont="1" applyFill="1" applyAlignment="1">
      <alignment/>
    </xf>
    <xf numFmtId="0" fontId="12" fillId="5" borderId="0" xfId="0" applyFont="1" applyFill="1" applyAlignment="1">
      <alignment/>
    </xf>
    <xf numFmtId="191" fontId="12" fillId="5" borderId="0" xfId="15" applyNumberFormat="1" applyFont="1" applyFill="1" applyAlignment="1">
      <alignment/>
    </xf>
    <xf numFmtId="0" fontId="12" fillId="6" borderId="0" xfId="0" applyFont="1" applyFill="1" applyAlignment="1">
      <alignment/>
    </xf>
    <xf numFmtId="191" fontId="12" fillId="6" borderId="0" xfId="15" applyNumberFormat="1" applyFont="1" applyFill="1" applyAlignment="1">
      <alignment/>
    </xf>
    <xf numFmtId="0" fontId="12" fillId="2" borderId="11" xfId="0" applyFont="1" applyFill="1" applyBorder="1" applyAlignment="1">
      <alignment horizontal="left" indent="1"/>
    </xf>
    <xf numFmtId="191" fontId="12" fillId="2" borderId="11" xfId="15" applyNumberFormat="1" applyFont="1" applyFill="1" applyBorder="1" applyAlignment="1">
      <alignment/>
    </xf>
    <xf numFmtId="0" fontId="12" fillId="2" borderId="11" xfId="0" applyFont="1" applyFill="1" applyBorder="1" applyAlignment="1">
      <alignment/>
    </xf>
    <xf numFmtId="0" fontId="12" fillId="0" borderId="11" xfId="0" applyFont="1" applyBorder="1" applyAlignment="1">
      <alignment/>
    </xf>
    <xf numFmtId="187" fontId="12" fillId="4" borderId="0" xfId="15" applyNumberFormat="1" applyFont="1" applyFill="1" applyAlignment="1">
      <alignment/>
    </xf>
    <xf numFmtId="0" fontId="12" fillId="0" borderId="0" xfId="0" applyFont="1" applyAlignment="1">
      <alignment horizontal="left" indent="1"/>
    </xf>
    <xf numFmtId="187" fontId="12" fillId="0" borderId="0" xfId="15" applyNumberFormat="1" applyFont="1" applyAlignment="1">
      <alignment/>
    </xf>
    <xf numFmtId="0" fontId="12" fillId="5" borderId="16" xfId="0" applyFont="1" applyFill="1" applyBorder="1" applyAlignment="1">
      <alignment/>
    </xf>
    <xf numFmtId="187" fontId="12" fillId="5" borderId="16" xfId="15" applyNumberFormat="1" applyFont="1" applyFill="1" applyBorder="1" applyAlignment="1">
      <alignment/>
    </xf>
    <xf numFmtId="0" fontId="12" fillId="6" borderId="16" xfId="0" applyFont="1" applyFill="1" applyBorder="1" applyAlignment="1">
      <alignment/>
    </xf>
    <xf numFmtId="187" fontId="12" fillId="6" borderId="16" xfId="15" applyNumberFormat="1" applyFont="1" applyFill="1" applyBorder="1" applyAlignment="1">
      <alignment/>
    </xf>
    <xf numFmtId="0" fontId="12" fillId="0" borderId="0" xfId="0" applyFont="1" applyAlignment="1">
      <alignment horizontal="left" wrapText="1" indent="1"/>
    </xf>
    <xf numFmtId="0" fontId="11" fillId="7" borderId="12" xfId="0" applyFont="1" applyFill="1" applyBorder="1" applyAlignment="1">
      <alignment/>
    </xf>
    <xf numFmtId="187" fontId="12" fillId="7" borderId="12" xfId="15" applyNumberFormat="1" applyFont="1" applyFill="1" applyBorder="1" applyAlignment="1">
      <alignment/>
    </xf>
    <xf numFmtId="187" fontId="0" fillId="0" borderId="0" xfId="0" applyNumberFormat="1" applyAlignment="1">
      <alignment/>
    </xf>
    <xf numFmtId="0" fontId="7" fillId="0" borderId="0" xfId="22" applyFont="1">
      <alignment/>
      <protection/>
    </xf>
    <xf numFmtId="0" fontId="1" fillId="0" borderId="4" xfId="0" applyFont="1" applyBorder="1" applyAlignment="1">
      <alignment horizontal="center" wrapText="1"/>
    </xf>
    <xf numFmtId="0" fontId="1" fillId="0" borderId="8"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188" fontId="0" fillId="0" borderId="0" xfId="0" applyNumberFormat="1" applyAlignment="1">
      <alignment/>
    </xf>
    <xf numFmtId="0" fontId="5" fillId="0" borderId="7" xfId="20" applyBorder="1" applyAlignment="1">
      <alignment horizontal="left" wrapText="1"/>
    </xf>
    <xf numFmtId="0" fontId="5" fillId="0" borderId="2" xfId="20" applyBorder="1" applyAlignment="1">
      <alignment horizontal="left" wrapText="1"/>
    </xf>
    <xf numFmtId="0" fontId="5" fillId="0" borderId="17" xfId="20" applyBorder="1" applyAlignment="1">
      <alignment horizontal="left" wrapText="1"/>
    </xf>
    <xf numFmtId="0" fontId="5" fillId="0" borderId="18" xfId="20" applyBorder="1" applyAlignment="1">
      <alignment horizontal="left" wrapText="1"/>
    </xf>
    <xf numFmtId="0" fontId="5" fillId="0" borderId="19" xfId="20" applyBorder="1" applyAlignment="1">
      <alignment horizontal="left" wrapText="1"/>
    </xf>
    <xf numFmtId="0" fontId="1" fillId="0" borderId="1"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20" xfId="0" applyFont="1" applyBorder="1" applyAlignment="1">
      <alignment horizontal="center" wrapText="1"/>
    </xf>
    <xf numFmtId="0" fontId="1" fillId="0" borderId="2" xfId="0" applyFont="1" applyBorder="1" applyAlignment="1">
      <alignment horizontal="center" wrapText="1"/>
    </xf>
    <xf numFmtId="0" fontId="1" fillId="0" borderId="21" xfId="0" applyFont="1" applyBorder="1" applyAlignment="1">
      <alignment horizontal="center" wrapText="1"/>
    </xf>
    <xf numFmtId="0" fontId="1" fillId="0" borderId="3" xfId="0" applyFont="1" applyBorder="1" applyAlignment="1">
      <alignment horizontal="center" wrapText="1"/>
    </xf>
    <xf numFmtId="0" fontId="1" fillId="0" borderId="22" xfId="0" applyFont="1" applyBorder="1" applyAlignment="1">
      <alignment horizontal="center" wrapText="1"/>
    </xf>
    <xf numFmtId="0" fontId="1" fillId="0" borderId="4" xfId="0" applyFont="1" applyBorder="1" applyAlignment="1">
      <alignment horizontal="center" wrapText="1"/>
    </xf>
    <xf numFmtId="0" fontId="1" fillId="0" borderId="7" xfId="0" applyFont="1" applyBorder="1" applyAlignment="1">
      <alignment horizontal="center" wrapText="1"/>
    </xf>
    <xf numFmtId="0" fontId="1" fillId="0" borderId="0" xfId="0" applyFont="1" applyBorder="1" applyAlignment="1">
      <alignment horizontal="center" wrapText="1"/>
    </xf>
    <xf numFmtId="0" fontId="1" fillId="0" borderId="8" xfId="0" applyFont="1" applyBorder="1" applyAlignment="1">
      <alignment horizontal="center" wrapText="1"/>
    </xf>
    <xf numFmtId="0" fontId="0" fillId="0" borderId="20" xfId="0" applyBorder="1" applyAlignment="1">
      <alignment horizontal="center" wrapText="1"/>
    </xf>
    <xf numFmtId="0" fontId="0" fillId="0" borderId="2" xfId="0" applyBorder="1" applyAlignment="1">
      <alignment horizontal="center" wrapText="1"/>
    </xf>
    <xf numFmtId="0" fontId="0" fillId="0" borderId="21" xfId="0" applyBorder="1" applyAlignment="1">
      <alignment horizontal="center" wrapText="1"/>
    </xf>
    <xf numFmtId="0" fontId="0" fillId="0" borderId="3" xfId="0"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0" fillId="0" borderId="18" xfId="0" applyBorder="1" applyAlignment="1">
      <alignment horizontal="center" wrapText="1"/>
    </xf>
    <xf numFmtId="0" fontId="0" fillId="0" borderId="18" xfId="0" applyBorder="1" applyAlignment="1">
      <alignment horizontal="left" wrapText="1"/>
    </xf>
    <xf numFmtId="0" fontId="2" fillId="0" borderId="1" xfId="0" applyFont="1" applyBorder="1" applyAlignment="1">
      <alignment wrapText="1"/>
    </xf>
    <xf numFmtId="0" fontId="2" fillId="0" borderId="6" xfId="0" applyFont="1" applyBorder="1" applyAlignment="1">
      <alignment wrapText="1"/>
    </xf>
  </cellXfs>
  <cellStyles count="12">
    <cellStyle name="Normal" xfId="0"/>
    <cellStyle name="Comma" xfId="15"/>
    <cellStyle name="Comma [0]" xfId="16"/>
    <cellStyle name="Currency" xfId="17"/>
    <cellStyle name="Currency [0]" xfId="18"/>
    <cellStyle name="Followed Hyperlink" xfId="19"/>
    <cellStyle name="Hyperlink" xfId="20"/>
    <cellStyle name="Normal_Book1" xfId="21"/>
    <cellStyle name="Normal_CT_Emission_Baseline_v5" xfId="22"/>
    <cellStyle name="Normal_Energy Module2" xfId="23"/>
    <cellStyle name="Normal_mobile96"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chartsheet" Target="chartsheets/sheet6.xml" /><Relationship Id="rId7" Type="http://schemas.openxmlformats.org/officeDocument/2006/relationships/chartsheet" Target="chartsheets/sheet7.xml" /><Relationship Id="rId8" Type="http://schemas.openxmlformats.org/officeDocument/2006/relationships/chartsheet" Target="chartsheets/sheet8.xml" /><Relationship Id="rId9" Type="http://schemas.openxmlformats.org/officeDocument/2006/relationships/worksheet" Target="worksheets/sheet1.xml" /><Relationship Id="rId10" Type="http://schemas.openxmlformats.org/officeDocument/2006/relationships/worksheet" Target="worksheets/sheet2.xml" /><Relationship Id="rId11" Type="http://schemas.openxmlformats.org/officeDocument/2006/relationships/worksheet" Target="worksheets/sheet3.xml" /><Relationship Id="rId12" Type="http://schemas.openxmlformats.org/officeDocument/2006/relationships/worksheet" Target="worksheets/sheet4.xml" /><Relationship Id="rId13" Type="http://schemas.openxmlformats.org/officeDocument/2006/relationships/worksheet" Target="worksheets/sheet5.xml" /><Relationship Id="rId14" Type="http://schemas.openxmlformats.org/officeDocument/2006/relationships/worksheet" Target="worksheets/sheet6.xml" /><Relationship Id="rId15" Type="http://schemas.openxmlformats.org/officeDocument/2006/relationships/worksheet" Target="worksheets/sheet7.xml" /><Relationship Id="rId16" Type="http://schemas.openxmlformats.org/officeDocument/2006/relationships/worksheet" Target="worksheets/sheet8.xml" /><Relationship Id="rId17" Type="http://schemas.openxmlformats.org/officeDocument/2006/relationships/worksheet" Target="worksheets/sheet9.xml" /><Relationship Id="rId18" Type="http://schemas.openxmlformats.org/officeDocument/2006/relationships/worksheet" Target="worksheets/sheet10.xml" /><Relationship Id="rId19" Type="http://schemas.openxmlformats.org/officeDocument/2006/relationships/worksheet" Target="worksheets/sheet11.xml" /><Relationship Id="rId20" Type="http://schemas.openxmlformats.org/officeDocument/2006/relationships/worksheet" Target="worksheets/sheet12.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 </a:t>
            </a:r>
          </a:p>
        </c:rich>
      </c:tx>
      <c:layout/>
      <c:spPr>
        <a:noFill/>
        <a:ln>
          <a:noFill/>
        </a:ln>
      </c:spPr>
    </c:title>
    <c:plotArea>
      <c:layout>
        <c:manualLayout>
          <c:xMode val="edge"/>
          <c:yMode val="edge"/>
          <c:x val="0.0405"/>
          <c:y val="0.09575"/>
          <c:w val="0.868"/>
          <c:h val="0.839"/>
        </c:manualLayout>
      </c:layout>
      <c:areaChart>
        <c:grouping val="stacked"/>
        <c:varyColors val="0"/>
        <c:ser>
          <c:idx val="0"/>
          <c:order val="0"/>
          <c:tx>
            <c:strRef>
              <c:f>'All Sector co2'!$A$2</c:f>
              <c:strCache>
                <c:ptCount val="1"/>
                <c:pt idx="0">
                  <c:v>Residential</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'All Sector co2'!$B$1:$AF$1</c:f>
              <c:num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'All Sector co2'!$B$2:$AF$2</c:f>
              <c:numCache>
                <c:ptCount val="31"/>
                <c:pt idx="0">
                  <c:v>2.6248903259395333</c:v>
                </c:pt>
                <c:pt idx="1">
                  <c:v>2.6996487495032953</c:v>
                </c:pt>
                <c:pt idx="2">
                  <c:v>2.690404718528826</c:v>
                </c:pt>
                <c:pt idx="3">
                  <c:v>3.009588001282636</c:v>
                </c:pt>
                <c:pt idx="4">
                  <c:v>2.9903951683516623</c:v>
                </c:pt>
                <c:pt idx="5">
                  <c:v>3.897994513353175</c:v>
                </c:pt>
                <c:pt idx="6">
                  <c:v>4.179713739472715</c:v>
                </c:pt>
                <c:pt idx="7">
                  <c:v>4.062465415539322</c:v>
                </c:pt>
                <c:pt idx="8">
                  <c:v>4.350029172261312</c:v>
                </c:pt>
                <c:pt idx="9">
                  <c:v>4.0844062420896545</c:v>
                </c:pt>
                <c:pt idx="10">
                  <c:v>3.8211103324813354</c:v>
                </c:pt>
                <c:pt idx="11">
                  <c:v>4.0739700156780865</c:v>
                </c:pt>
                <c:pt idx="12">
                  <c:v>3.765506719921476</c:v>
                </c:pt>
                <c:pt idx="13">
                  <c:v>4.0570143224387785</c:v>
                </c:pt>
                <c:pt idx="14">
                  <c:v>4.062424182385368</c:v>
                </c:pt>
                <c:pt idx="15">
                  <c:v>4.083683987165303</c:v>
                </c:pt>
                <c:pt idx="16">
                  <c:v>4.118519489232312</c:v>
                </c:pt>
                <c:pt idx="17">
                  <c:v>4.12937130208199</c:v>
                </c:pt>
                <c:pt idx="18">
                  <c:v>4.140134411912047</c:v>
                </c:pt>
                <c:pt idx="19">
                  <c:v>4.127960142439725</c:v>
                </c:pt>
                <c:pt idx="20">
                  <c:v>4.126940284111619</c:v>
                </c:pt>
                <c:pt idx="21">
                  <c:v>4.122092174012229</c:v>
                </c:pt>
                <c:pt idx="22">
                  <c:v>4.128672285248443</c:v>
                </c:pt>
                <c:pt idx="23">
                  <c:v>4.112824067016083</c:v>
                </c:pt>
                <c:pt idx="24">
                  <c:v>4.102155527396144</c:v>
                </c:pt>
                <c:pt idx="25">
                  <c:v>4.099033146466676</c:v>
                </c:pt>
                <c:pt idx="26">
                  <c:v>4.109693798340035</c:v>
                </c:pt>
                <c:pt idx="27">
                  <c:v>4.105973687865348</c:v>
                </c:pt>
                <c:pt idx="28">
                  <c:v>4.107016973504821</c:v>
                </c:pt>
                <c:pt idx="29">
                  <c:v>4.10201832059052</c:v>
                </c:pt>
                <c:pt idx="30">
                  <c:v>4.109705718545802</c:v>
                </c:pt>
              </c:numCache>
            </c:numRef>
          </c:val>
        </c:ser>
        <c:ser>
          <c:idx val="1"/>
          <c:order val="1"/>
          <c:tx>
            <c:strRef>
              <c:f>'All Sector co2'!$A$3</c:f>
              <c:strCache>
                <c:ptCount val="1"/>
                <c:pt idx="0">
                  <c:v>Commercial</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'All Sector co2'!$B$3:$AF$3</c:f>
              <c:numCache>
                <c:ptCount val="31"/>
                <c:pt idx="0">
                  <c:v>2.0677126287736236</c:v>
                </c:pt>
                <c:pt idx="1">
                  <c:v>2.0753908589818817</c:v>
                </c:pt>
                <c:pt idx="2">
                  <c:v>1.6199080643918635</c:v>
                </c:pt>
                <c:pt idx="3">
                  <c:v>1.6154101871538415</c:v>
                </c:pt>
                <c:pt idx="4">
                  <c:v>1.6132889613425894</c:v>
                </c:pt>
                <c:pt idx="5">
                  <c:v>1.3911942403705988</c:v>
                </c:pt>
                <c:pt idx="6">
                  <c:v>1.560993597294858</c:v>
                </c:pt>
                <c:pt idx="7">
                  <c:v>1.5990362670355718</c:v>
                </c:pt>
                <c:pt idx="8">
                  <c:v>1.636728625440926</c:v>
                </c:pt>
                <c:pt idx="9">
                  <c:v>1.5130249612728677</c:v>
                </c:pt>
                <c:pt idx="10">
                  <c:v>1.7369412776670297</c:v>
                </c:pt>
                <c:pt idx="11">
                  <c:v>1.6427343340512064</c:v>
                </c:pt>
                <c:pt idx="12">
                  <c:v>1.5041256667549954</c:v>
                </c:pt>
                <c:pt idx="13">
                  <c:v>1.5015171428058616</c:v>
                </c:pt>
                <c:pt idx="14">
                  <c:v>1.5248645541117913</c:v>
                </c:pt>
                <c:pt idx="15">
                  <c:v>1.5371908638619352</c:v>
                </c:pt>
                <c:pt idx="16">
                  <c:v>1.5539210425267906</c:v>
                </c:pt>
                <c:pt idx="17">
                  <c:v>1.5578692906023133</c:v>
                </c:pt>
                <c:pt idx="18">
                  <c:v>1.5566412282101245</c:v>
                </c:pt>
                <c:pt idx="19">
                  <c:v>1.5592701738014743</c:v>
                </c:pt>
                <c:pt idx="20">
                  <c:v>1.5583580294623567</c:v>
                </c:pt>
                <c:pt idx="21">
                  <c:v>1.5572516878658718</c:v>
                </c:pt>
                <c:pt idx="22">
                  <c:v>1.5559330907437807</c:v>
                </c:pt>
                <c:pt idx="23">
                  <c:v>1.554281155927572</c:v>
                </c:pt>
                <c:pt idx="24">
                  <c:v>1.550754718268241</c:v>
                </c:pt>
                <c:pt idx="25">
                  <c:v>1.5514793505145414</c:v>
                </c:pt>
                <c:pt idx="26">
                  <c:v>1.5525397322308279</c:v>
                </c:pt>
                <c:pt idx="27">
                  <c:v>1.55748898014113</c:v>
                </c:pt>
                <c:pt idx="28">
                  <c:v>1.5585853499136482</c:v>
                </c:pt>
                <c:pt idx="29">
                  <c:v>1.556734569533852</c:v>
                </c:pt>
                <c:pt idx="30">
                  <c:v>1.5561668588001556</c:v>
                </c:pt>
              </c:numCache>
            </c:numRef>
          </c:val>
        </c:ser>
        <c:ser>
          <c:idx val="2"/>
          <c:order val="2"/>
          <c:tx>
            <c:strRef>
              <c:f>'All Sector co2'!$A$4</c:f>
              <c:strCache>
                <c:ptCount val="1"/>
                <c:pt idx="0">
                  <c:v>Industrial</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'All Sector co2'!$B$9:$AF$9</c:f>
              <c:numCache>
                <c:ptCount val="31"/>
                <c:pt idx="0">
                  <c:v>4.277474612750223</c:v>
                </c:pt>
                <c:pt idx="1">
                  <c:v>5.161418216719134</c:v>
                </c:pt>
                <c:pt idx="2">
                  <c:v>6.563098445400244</c:v>
                </c:pt>
                <c:pt idx="3">
                  <c:v>6.364835456387903</c:v>
                </c:pt>
                <c:pt idx="4">
                  <c:v>8.37592747138478</c:v>
                </c:pt>
                <c:pt idx="5">
                  <c:v>6.940119632780241</c:v>
                </c:pt>
                <c:pt idx="6">
                  <c:v>7.504154534711187</c:v>
                </c:pt>
                <c:pt idx="7">
                  <c:v>7.013388975106481</c:v>
                </c:pt>
                <c:pt idx="8">
                  <c:v>6.385968382659499</c:v>
                </c:pt>
                <c:pt idx="9">
                  <c:v>6.473870012672811</c:v>
                </c:pt>
                <c:pt idx="10">
                  <c:v>6.913228133419972</c:v>
                </c:pt>
                <c:pt idx="11">
                  <c:v>6.668120474743785</c:v>
                </c:pt>
                <c:pt idx="12">
                  <c:v>6.215122591805626</c:v>
                </c:pt>
                <c:pt idx="13">
                  <c:v>6.475214829482141</c:v>
                </c:pt>
                <c:pt idx="14">
                  <c:v>6.679496637506531</c:v>
                </c:pt>
                <c:pt idx="15">
                  <c:v>6.828917013510098</c:v>
                </c:pt>
                <c:pt idx="16">
                  <c:v>6.9569935700792005</c:v>
                </c:pt>
                <c:pt idx="17">
                  <c:v>7.1312277535951445</c:v>
                </c:pt>
                <c:pt idx="18">
                  <c:v>7.335056710104471</c:v>
                </c:pt>
                <c:pt idx="19">
                  <c:v>7.480137590959233</c:v>
                </c:pt>
                <c:pt idx="20">
                  <c:v>7.6395204935072</c:v>
                </c:pt>
                <c:pt idx="21">
                  <c:v>7.789910616010653</c:v>
                </c:pt>
                <c:pt idx="22">
                  <c:v>7.933253289789895</c:v>
                </c:pt>
                <c:pt idx="23">
                  <c:v>8.060552051236797</c:v>
                </c:pt>
                <c:pt idx="24">
                  <c:v>8.186593521613071</c:v>
                </c:pt>
                <c:pt idx="25">
                  <c:v>8.302184863669055</c:v>
                </c:pt>
                <c:pt idx="26">
                  <c:v>8.414613969034281</c:v>
                </c:pt>
                <c:pt idx="27">
                  <c:v>8.528429744270232</c:v>
                </c:pt>
                <c:pt idx="28">
                  <c:v>8.64978033248675</c:v>
                </c:pt>
                <c:pt idx="29">
                  <c:v>8.786716250415445</c:v>
                </c:pt>
                <c:pt idx="30">
                  <c:v>8.920740456899336</c:v>
                </c:pt>
              </c:numCache>
            </c:numRef>
          </c:val>
        </c:ser>
        <c:axId val="46365560"/>
        <c:axId val="14636857"/>
      </c:areaChart>
      <c:catAx>
        <c:axId val="46365560"/>
        <c:scaling>
          <c:orientation val="minMax"/>
        </c:scaling>
        <c:axPos val="b"/>
        <c:delete val="0"/>
        <c:numFmt formatCode="General" sourceLinked="1"/>
        <c:majorTickMark val="out"/>
        <c:minorTickMark val="none"/>
        <c:tickLblPos val="nextTo"/>
        <c:spPr>
          <a:ln w="3175">
            <a:noFill/>
          </a:ln>
        </c:spPr>
        <c:txPr>
          <a:bodyPr/>
          <a:lstStyle/>
          <a:p>
            <a:pPr>
              <a:defRPr lang="en-US" cap="none" sz="1400" b="0" i="0" u="none" baseline="0">
                <a:latin typeface="Arial"/>
                <a:ea typeface="Arial"/>
                <a:cs typeface="Arial"/>
              </a:defRPr>
            </a:pPr>
          </a:p>
        </c:txPr>
        <c:crossAx val="14636857"/>
        <c:crosses val="autoZero"/>
        <c:auto val="1"/>
        <c:lblOffset val="100"/>
        <c:noMultiLvlLbl val="0"/>
      </c:catAx>
      <c:valAx>
        <c:axId val="14636857"/>
        <c:scaling>
          <c:orientation val="minMax"/>
          <c:max val="20"/>
          <c:min val="0"/>
        </c:scaling>
        <c:axPos val="l"/>
        <c:title>
          <c:tx>
            <c:rich>
              <a:bodyPr vert="horz" rot="-5400000" anchor="ctr"/>
              <a:lstStyle/>
              <a:p>
                <a:pPr algn="ctr" rtl="1">
                  <a:defRPr/>
                </a:pPr>
                <a:r>
                  <a:rPr lang="en-US" cap="none" sz="1200" b="1" i="0" u="none" baseline="0">
                    <a:latin typeface="Arial"/>
                    <a:ea typeface="Arial"/>
                    <a:cs typeface="Arial"/>
                  </a:rPr>
                  <a:t>MMTCO2E</a:t>
                </a:r>
              </a:p>
            </c:rich>
          </c:tx>
          <c:layout/>
          <c:overlay val="0"/>
          <c:spPr>
            <a:noFill/>
            <a:ln>
              <a:noFill/>
            </a:ln>
          </c:spPr>
        </c:title>
        <c:majorGridlines>
          <c:spPr>
            <a:ln w="3175">
              <a:solidFill>
                <a:srgbClr val="FFFFFF"/>
              </a:solidFill>
            </a:ln>
          </c:spPr>
        </c:majorGridlines>
        <c:delete val="0"/>
        <c:numFmt formatCode="0" sourceLinked="0"/>
        <c:majorTickMark val="out"/>
        <c:minorTickMark val="none"/>
        <c:tickLblPos val="nextTo"/>
        <c:txPr>
          <a:bodyPr/>
          <a:lstStyle/>
          <a:p>
            <a:pPr>
              <a:defRPr lang="en-US" cap="none" sz="1400" b="0" i="0" u="none" baseline="0">
                <a:latin typeface="Arial"/>
                <a:ea typeface="Arial"/>
                <a:cs typeface="Arial"/>
              </a:defRPr>
            </a:pPr>
          </a:p>
        </c:txPr>
        <c:crossAx val="46365560"/>
        <c:crossesAt val="1"/>
        <c:crossBetween val="midCat"/>
        <c:dispUnits/>
        <c:majorUnit val="5"/>
      </c:valAx>
      <c:spPr>
        <a:solidFill>
          <a:srgbClr val="FFFFFF"/>
        </a:solidFill>
        <a:ln w="12700">
          <a:solidFill>
            <a:srgbClr val="808080"/>
          </a:solidFill>
        </a:ln>
      </c:spPr>
    </c:plotArea>
    <c:legend>
      <c:legendPos val="r"/>
      <c:layout>
        <c:manualLayout>
          <c:xMode val="edge"/>
          <c:yMode val="edge"/>
          <c:x val="0.7735"/>
          <c:y val="0.165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 </a:t>
            </a:r>
          </a:p>
        </c:rich>
      </c:tx>
      <c:layout/>
      <c:spPr>
        <a:noFill/>
        <a:ln>
          <a:noFill/>
        </a:ln>
      </c:spPr>
    </c:title>
    <c:plotArea>
      <c:layout>
        <c:manualLayout>
          <c:xMode val="edge"/>
          <c:yMode val="edge"/>
          <c:x val="0.0405"/>
          <c:y val="0.09575"/>
          <c:w val="0.82525"/>
          <c:h val="0.82175"/>
        </c:manualLayout>
      </c:layout>
      <c:areaChart>
        <c:grouping val="stacked"/>
        <c:varyColors val="0"/>
        <c:ser>
          <c:idx val="0"/>
          <c:order val="0"/>
          <c:tx>
            <c:v>Agriculture</c:v>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'All Sector co2'!$B$1:$AF$1</c:f>
              <c:num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AFW!$B$90:$AF$90</c:f>
              <c:numCache>
                <c:ptCount val="31"/>
                <c:pt idx="0">
                  <c:v>0.3846172463775538</c:v>
                </c:pt>
                <c:pt idx="1">
                  <c:v>0.3906298623664839</c:v>
                </c:pt>
                <c:pt idx="2">
                  <c:v>0.3832336540985764</c:v>
                </c:pt>
                <c:pt idx="3">
                  <c:v>0.3946775509644698</c:v>
                </c:pt>
                <c:pt idx="4">
                  <c:v>0.388031369764663</c:v>
                </c:pt>
                <c:pt idx="5">
                  <c:v>0.36894723834675114</c:v>
                </c:pt>
                <c:pt idx="6">
                  <c:v>0.37938592737624044</c:v>
                </c:pt>
                <c:pt idx="7">
                  <c:v>0.37444338446703695</c:v>
                </c:pt>
                <c:pt idx="8">
                  <c:v>0.36414984988531834</c:v>
                </c:pt>
                <c:pt idx="9">
                  <c:v>0.35343611915846174</c:v>
                </c:pt>
                <c:pt idx="10">
                  <c:v>0.34265697134551876</c:v>
                </c:pt>
                <c:pt idx="11">
                  <c:v>0.33872141405386236</c:v>
                </c:pt>
                <c:pt idx="12">
                  <c:v>0.334831058268351</c:v>
                </c:pt>
                <c:pt idx="13">
                  <c:v>0.3309853848309579</c:v>
                </c:pt>
                <c:pt idx="14">
                  <c:v>0.32718388054640135</c:v>
                </c:pt>
                <c:pt idx="15">
                  <c:v>0.32342603811366</c:v>
                </c:pt>
                <c:pt idx="16">
                  <c:v>0.31971135605827505</c:v>
                </c:pt>
                <c:pt idx="17">
                  <c:v>0.3160393386654296</c:v>
                </c:pt>
                <c:pt idx="18">
                  <c:v>0.31240949591379674</c:v>
                </c:pt>
                <c:pt idx="19">
                  <c:v>0.30882134341014766</c:v>
                </c:pt>
                <c:pt idx="20">
                  <c:v>0.30527440232471037</c:v>
                </c:pt>
                <c:pt idx="21">
                  <c:v>0.3017681993272713</c:v>
                </c:pt>
                <c:pt idx="22">
                  <c:v>0.2983022665240104</c:v>
                </c:pt>
                <c:pt idx="23">
                  <c:v>0.2948761413950621</c:v>
                </c:pt>
                <c:pt idx="24">
                  <c:v>0.2914893667327931</c:v>
                </c:pt>
                <c:pt idx="25">
                  <c:v>0.2881414905807892</c:v>
                </c:pt>
                <c:pt idx="26">
                  <c:v>0.2848320661735429</c:v>
                </c:pt>
                <c:pt idx="27">
                  <c:v>0.2815606518768336</c:v>
                </c:pt>
                <c:pt idx="28">
                  <c:v>0.27832681112879276</c:v>
                </c:pt>
                <c:pt idx="29">
                  <c:v>0.2751301123816458</c:v>
                </c:pt>
                <c:pt idx="30">
                  <c:v>0.27197012904412315</c:v>
                </c:pt>
              </c:numCache>
            </c:numRef>
          </c:val>
        </c:ser>
        <c:ser>
          <c:idx val="1"/>
          <c:order val="1"/>
          <c:tx>
            <c:v>Forestry</c:v>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'All Sector co2'!$B$1:$AF$1</c:f>
              <c:num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AFW!$B$91:$AF$91</c:f>
              <c:numCache>
                <c:ptCount val="31"/>
                <c:pt idx="0">
                  <c:v>5.276776571206885</c:v>
                </c:pt>
                <c:pt idx="1">
                  <c:v>5.276776571206885</c:v>
                </c:pt>
                <c:pt idx="2">
                  <c:v>5.276776571206885</c:v>
                </c:pt>
                <c:pt idx="3">
                  <c:v>5.849369646529191</c:v>
                </c:pt>
                <c:pt idx="4">
                  <c:v>5.849369646529191</c:v>
                </c:pt>
                <c:pt idx="5">
                  <c:v>5.849369646529191</c:v>
                </c:pt>
                <c:pt idx="6">
                  <c:v>5.849369646529191</c:v>
                </c:pt>
                <c:pt idx="7">
                  <c:v>5.849369646529191</c:v>
                </c:pt>
                <c:pt idx="8">
                  <c:v>5.849369646529191</c:v>
                </c:pt>
                <c:pt idx="9">
                  <c:v>5.849369646529191</c:v>
                </c:pt>
                <c:pt idx="10">
                  <c:v>5.849369646529191</c:v>
                </c:pt>
                <c:pt idx="11">
                  <c:v>5.909940428798438</c:v>
                </c:pt>
                <c:pt idx="12">
                  <c:v>5.971138427312582</c:v>
                </c:pt>
                <c:pt idx="13">
                  <c:v>6.03297013695584</c:v>
                </c:pt>
                <c:pt idx="14">
                  <c:v>6.09544211986758</c:v>
                </c:pt>
                <c:pt idx="15">
                  <c:v>6.158561006138748</c:v>
                </c:pt>
                <c:pt idx="16">
                  <c:v>6.2223334945155155</c:v>
                </c:pt>
                <c:pt idx="17">
                  <c:v>6.286766353110215</c:v>
                </c:pt>
                <c:pt idx="18">
                  <c:v>6.3518664201196255</c:v>
                </c:pt>
                <c:pt idx="19">
                  <c:v>6.417640604550711</c:v>
                </c:pt>
                <c:pt idx="20">
                  <c:v>6.484095886953862</c:v>
                </c:pt>
                <c:pt idx="21">
                  <c:v>6.551239320163737</c:v>
                </c:pt>
                <c:pt idx="22">
                  <c:v>6.6190780300477705</c:v>
                </c:pt>
                <c:pt idx="23">
                  <c:v>6.687619216262438</c:v>
                </c:pt>
                <c:pt idx="24">
                  <c:v>6.756870153017345</c:v>
                </c:pt>
                <c:pt idx="25">
                  <c:v>6.8268381898472335</c:v>
                </c:pt>
                <c:pt idx="26">
                  <c:v>6.897530752391981</c:v>
                </c:pt>
                <c:pt idx="27">
                  <c:v>6.968955343184677</c:v>
                </c:pt>
                <c:pt idx="28">
                  <c:v>7.04111954244786</c:v>
                </c:pt>
                <c:pt idx="29">
                  <c:v>7.114031008897994</c:v>
                </c:pt>
                <c:pt idx="30">
                  <c:v>7.187697480558289</c:v>
                </c:pt>
              </c:numCache>
            </c:numRef>
          </c:val>
        </c:ser>
        <c:axId val="64622850"/>
        <c:axId val="44734739"/>
      </c:areaChart>
      <c:catAx>
        <c:axId val="64622850"/>
        <c:scaling>
          <c:orientation val="minMax"/>
        </c:scaling>
        <c:axPos val="b"/>
        <c:delete val="0"/>
        <c:numFmt formatCode="General" sourceLinked="1"/>
        <c:majorTickMark val="out"/>
        <c:minorTickMark val="none"/>
        <c:tickLblPos val="nextTo"/>
        <c:spPr>
          <a:ln w="3175">
            <a:noFill/>
          </a:ln>
        </c:spPr>
        <c:txPr>
          <a:bodyPr/>
          <a:lstStyle/>
          <a:p>
            <a:pPr>
              <a:defRPr lang="en-US" cap="none" sz="1400" b="0" i="0" u="none" baseline="0">
                <a:latin typeface="Arial"/>
                <a:ea typeface="Arial"/>
                <a:cs typeface="Arial"/>
              </a:defRPr>
            </a:pPr>
          </a:p>
        </c:txPr>
        <c:crossAx val="44734739"/>
        <c:crosses val="autoZero"/>
        <c:auto val="1"/>
        <c:lblOffset val="100"/>
        <c:noMultiLvlLbl val="0"/>
      </c:catAx>
      <c:valAx>
        <c:axId val="44734739"/>
        <c:scaling>
          <c:orientation val="minMax"/>
          <c:max val="10"/>
          <c:min val="0"/>
        </c:scaling>
        <c:axPos val="l"/>
        <c:title>
          <c:tx>
            <c:rich>
              <a:bodyPr vert="horz" rot="-5400000" anchor="ctr"/>
              <a:lstStyle/>
              <a:p>
                <a:pPr algn="ctr" rtl="1">
                  <a:defRPr/>
                </a:pPr>
                <a:r>
                  <a:rPr lang="en-US" cap="none" sz="1200" b="1" i="0" u="none" baseline="0">
                    <a:latin typeface="Arial"/>
                    <a:ea typeface="Arial"/>
                    <a:cs typeface="Arial"/>
                  </a:rPr>
                  <a:t>MMTCO2E</a:t>
                </a:r>
              </a:p>
            </c:rich>
          </c:tx>
          <c:layout/>
          <c:overlay val="0"/>
          <c:spPr>
            <a:noFill/>
            <a:ln>
              <a:noFill/>
            </a:ln>
          </c:spPr>
        </c:title>
        <c:majorGridlines>
          <c:spPr>
            <a:ln w="3175">
              <a:solidFill>
                <a:srgbClr val="FFFFFF"/>
              </a:solidFill>
            </a:ln>
          </c:spPr>
        </c:majorGridlines>
        <c:delete val="0"/>
        <c:numFmt formatCode="0" sourceLinked="0"/>
        <c:majorTickMark val="out"/>
        <c:minorTickMark val="none"/>
        <c:tickLblPos val="nextTo"/>
        <c:txPr>
          <a:bodyPr/>
          <a:lstStyle/>
          <a:p>
            <a:pPr>
              <a:defRPr lang="en-US" cap="none" sz="1400" b="0" i="0" u="none" baseline="0">
                <a:latin typeface="Arial"/>
                <a:ea typeface="Arial"/>
                <a:cs typeface="Arial"/>
              </a:defRPr>
            </a:pPr>
          </a:p>
        </c:txPr>
        <c:crossAx val="64622850"/>
        <c:crossesAt val="1"/>
        <c:crossBetween val="midCat"/>
        <c:dispUnits/>
        <c:majorUnit val="5"/>
      </c:valAx>
      <c:spPr>
        <a:solidFill>
          <a:srgbClr val="FFFFFF"/>
        </a:solidFill>
        <a:ln w="12700">
          <a:solidFill>
            <a:srgbClr val="808080"/>
          </a:solidFill>
        </a:ln>
      </c:spPr>
    </c:plotArea>
    <c:legend>
      <c:legendPos val="r"/>
      <c:layout>
        <c:manualLayout>
          <c:xMode val="edge"/>
          <c:yMode val="edge"/>
          <c:x val="0.72775"/>
          <c:y val="0.165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 </a:t>
            </a:r>
          </a:p>
        </c:rich>
      </c:tx>
      <c:layout/>
      <c:spPr>
        <a:noFill/>
        <a:ln>
          <a:noFill/>
        </a:ln>
      </c:spPr>
    </c:title>
    <c:plotArea>
      <c:layout>
        <c:manualLayout>
          <c:xMode val="edge"/>
          <c:yMode val="edge"/>
          <c:x val="0.0405"/>
          <c:y val="0.09575"/>
          <c:w val="0.9585"/>
          <c:h val="0.84025"/>
        </c:manualLayout>
      </c:layout>
      <c:areaChart>
        <c:grouping val="stacked"/>
        <c:varyColors val="0"/>
        <c:ser>
          <c:idx val="0"/>
          <c:order val="0"/>
          <c:tx>
            <c:strRef>
              <c:f>'All Sector co2'!$A$2</c:f>
              <c:strCache>
                <c:ptCount val="1"/>
                <c:pt idx="0">
                  <c:v>Residential</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'All Sector co2'!$B$1:$AF$1</c:f>
              <c:num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'All Sector co2'!$B$2:$AF$2</c:f>
              <c:numCache>
                <c:ptCount val="31"/>
                <c:pt idx="0">
                  <c:v>2.6248903259395333</c:v>
                </c:pt>
                <c:pt idx="1">
                  <c:v>2.6996487495032953</c:v>
                </c:pt>
                <c:pt idx="2">
                  <c:v>2.690404718528826</c:v>
                </c:pt>
                <c:pt idx="3">
                  <c:v>3.009588001282636</c:v>
                </c:pt>
                <c:pt idx="4">
                  <c:v>2.9903951683516623</c:v>
                </c:pt>
                <c:pt idx="5">
                  <c:v>3.897994513353175</c:v>
                </c:pt>
                <c:pt idx="6">
                  <c:v>4.179713739472715</c:v>
                </c:pt>
                <c:pt idx="7">
                  <c:v>4.062465415539322</c:v>
                </c:pt>
                <c:pt idx="8">
                  <c:v>4.350029172261312</c:v>
                </c:pt>
                <c:pt idx="9">
                  <c:v>4.0844062420896545</c:v>
                </c:pt>
                <c:pt idx="10">
                  <c:v>3.8211103324813354</c:v>
                </c:pt>
                <c:pt idx="11">
                  <c:v>4.0739700156780865</c:v>
                </c:pt>
                <c:pt idx="12">
                  <c:v>3.765506719921476</c:v>
                </c:pt>
                <c:pt idx="13">
                  <c:v>4.0570143224387785</c:v>
                </c:pt>
                <c:pt idx="14">
                  <c:v>4.062424182385368</c:v>
                </c:pt>
                <c:pt idx="15">
                  <c:v>4.083683987165303</c:v>
                </c:pt>
                <c:pt idx="16">
                  <c:v>4.118519489232312</c:v>
                </c:pt>
                <c:pt idx="17">
                  <c:v>4.12937130208199</c:v>
                </c:pt>
                <c:pt idx="18">
                  <c:v>4.140134411912047</c:v>
                </c:pt>
                <c:pt idx="19">
                  <c:v>4.127960142439725</c:v>
                </c:pt>
                <c:pt idx="20">
                  <c:v>4.126940284111619</c:v>
                </c:pt>
                <c:pt idx="21">
                  <c:v>4.122092174012229</c:v>
                </c:pt>
                <c:pt idx="22">
                  <c:v>4.128672285248443</c:v>
                </c:pt>
                <c:pt idx="23">
                  <c:v>4.112824067016083</c:v>
                </c:pt>
                <c:pt idx="24">
                  <c:v>4.102155527396144</c:v>
                </c:pt>
                <c:pt idx="25">
                  <c:v>4.099033146466676</c:v>
                </c:pt>
                <c:pt idx="26">
                  <c:v>4.109693798340035</c:v>
                </c:pt>
                <c:pt idx="27">
                  <c:v>4.105973687865348</c:v>
                </c:pt>
                <c:pt idx="28">
                  <c:v>4.107016973504821</c:v>
                </c:pt>
                <c:pt idx="29">
                  <c:v>4.10201832059052</c:v>
                </c:pt>
                <c:pt idx="30">
                  <c:v>4.109705718545802</c:v>
                </c:pt>
              </c:numCache>
            </c:numRef>
          </c:val>
        </c:ser>
        <c:ser>
          <c:idx val="1"/>
          <c:order val="1"/>
          <c:tx>
            <c:strRef>
              <c:f>'All Sector co2'!$A$3</c:f>
              <c:strCache>
                <c:ptCount val="1"/>
                <c:pt idx="0">
                  <c:v>Commercial</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'All Sector co2'!$B$3:$AF$3</c:f>
              <c:numCache>
                <c:ptCount val="31"/>
                <c:pt idx="0">
                  <c:v>2.0677126287736236</c:v>
                </c:pt>
                <c:pt idx="1">
                  <c:v>2.0753908589818817</c:v>
                </c:pt>
                <c:pt idx="2">
                  <c:v>1.6199080643918635</c:v>
                </c:pt>
                <c:pt idx="3">
                  <c:v>1.6154101871538415</c:v>
                </c:pt>
                <c:pt idx="4">
                  <c:v>1.6132889613425894</c:v>
                </c:pt>
                <c:pt idx="5">
                  <c:v>1.3911942403705988</c:v>
                </c:pt>
                <c:pt idx="6">
                  <c:v>1.560993597294858</c:v>
                </c:pt>
                <c:pt idx="7">
                  <c:v>1.5990362670355718</c:v>
                </c:pt>
                <c:pt idx="8">
                  <c:v>1.636728625440926</c:v>
                </c:pt>
                <c:pt idx="9">
                  <c:v>1.5130249612728677</c:v>
                </c:pt>
                <c:pt idx="10">
                  <c:v>1.7369412776670297</c:v>
                </c:pt>
                <c:pt idx="11">
                  <c:v>1.6427343340512064</c:v>
                </c:pt>
                <c:pt idx="12">
                  <c:v>1.5041256667549954</c:v>
                </c:pt>
                <c:pt idx="13">
                  <c:v>1.5015171428058616</c:v>
                </c:pt>
                <c:pt idx="14">
                  <c:v>1.5248645541117913</c:v>
                </c:pt>
                <c:pt idx="15">
                  <c:v>1.5371908638619352</c:v>
                </c:pt>
                <c:pt idx="16">
                  <c:v>1.5539210425267906</c:v>
                </c:pt>
                <c:pt idx="17">
                  <c:v>1.5578692906023133</c:v>
                </c:pt>
                <c:pt idx="18">
                  <c:v>1.5566412282101245</c:v>
                </c:pt>
                <c:pt idx="19">
                  <c:v>1.5592701738014743</c:v>
                </c:pt>
                <c:pt idx="20">
                  <c:v>1.5583580294623567</c:v>
                </c:pt>
                <c:pt idx="21">
                  <c:v>1.5572516878658718</c:v>
                </c:pt>
                <c:pt idx="22">
                  <c:v>1.5559330907437807</c:v>
                </c:pt>
                <c:pt idx="23">
                  <c:v>1.554281155927572</c:v>
                </c:pt>
                <c:pt idx="24">
                  <c:v>1.550754718268241</c:v>
                </c:pt>
                <c:pt idx="25">
                  <c:v>1.5514793505145414</c:v>
                </c:pt>
                <c:pt idx="26">
                  <c:v>1.5525397322308279</c:v>
                </c:pt>
                <c:pt idx="27">
                  <c:v>1.55748898014113</c:v>
                </c:pt>
                <c:pt idx="28">
                  <c:v>1.5585853499136482</c:v>
                </c:pt>
                <c:pt idx="29">
                  <c:v>1.556734569533852</c:v>
                </c:pt>
                <c:pt idx="30">
                  <c:v>1.5561668588001556</c:v>
                </c:pt>
              </c:numCache>
            </c:numRef>
          </c:val>
        </c:ser>
        <c:ser>
          <c:idx val="2"/>
          <c:order val="2"/>
          <c:tx>
            <c:strRef>
              <c:f>'All Sector co2'!$A$4</c:f>
              <c:strCache>
                <c:ptCount val="1"/>
                <c:pt idx="0">
                  <c:v>Industrial</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'All Sector co2'!$B$9:$AF$9</c:f>
              <c:numCache>
                <c:ptCount val="31"/>
                <c:pt idx="0">
                  <c:v>4.277474612750223</c:v>
                </c:pt>
                <c:pt idx="1">
                  <c:v>5.161418216719134</c:v>
                </c:pt>
                <c:pt idx="2">
                  <c:v>6.563098445400244</c:v>
                </c:pt>
                <c:pt idx="3">
                  <c:v>6.364835456387903</c:v>
                </c:pt>
                <c:pt idx="4">
                  <c:v>8.37592747138478</c:v>
                </c:pt>
                <c:pt idx="5">
                  <c:v>6.940119632780241</c:v>
                </c:pt>
                <c:pt idx="6">
                  <c:v>7.504154534711187</c:v>
                </c:pt>
                <c:pt idx="7">
                  <c:v>7.013388975106481</c:v>
                </c:pt>
                <c:pt idx="8">
                  <c:v>6.385968382659499</c:v>
                </c:pt>
                <c:pt idx="9">
                  <c:v>6.473870012672811</c:v>
                </c:pt>
                <c:pt idx="10">
                  <c:v>6.913228133419972</c:v>
                </c:pt>
                <c:pt idx="11">
                  <c:v>6.668120474743785</c:v>
                </c:pt>
                <c:pt idx="12">
                  <c:v>6.215122591805626</c:v>
                </c:pt>
                <c:pt idx="13">
                  <c:v>6.475214829482141</c:v>
                </c:pt>
                <c:pt idx="14">
                  <c:v>6.679496637506531</c:v>
                </c:pt>
                <c:pt idx="15">
                  <c:v>6.828917013510098</c:v>
                </c:pt>
                <c:pt idx="16">
                  <c:v>6.9569935700792005</c:v>
                </c:pt>
                <c:pt idx="17">
                  <c:v>7.1312277535951445</c:v>
                </c:pt>
                <c:pt idx="18">
                  <c:v>7.335056710104471</c:v>
                </c:pt>
                <c:pt idx="19">
                  <c:v>7.480137590959233</c:v>
                </c:pt>
                <c:pt idx="20">
                  <c:v>7.6395204935072</c:v>
                </c:pt>
                <c:pt idx="21">
                  <c:v>7.789910616010653</c:v>
                </c:pt>
                <c:pt idx="22">
                  <c:v>7.933253289789895</c:v>
                </c:pt>
                <c:pt idx="23">
                  <c:v>8.060552051236797</c:v>
                </c:pt>
                <c:pt idx="24">
                  <c:v>8.186593521613071</c:v>
                </c:pt>
                <c:pt idx="25">
                  <c:v>8.302184863669055</c:v>
                </c:pt>
                <c:pt idx="26">
                  <c:v>8.414613969034281</c:v>
                </c:pt>
                <c:pt idx="27">
                  <c:v>8.528429744270232</c:v>
                </c:pt>
                <c:pt idx="28">
                  <c:v>8.64978033248675</c:v>
                </c:pt>
                <c:pt idx="29">
                  <c:v>8.786716250415445</c:v>
                </c:pt>
                <c:pt idx="30">
                  <c:v>8.920740456899336</c:v>
                </c:pt>
              </c:numCache>
            </c:numRef>
          </c:val>
        </c:ser>
        <c:ser>
          <c:idx val="3"/>
          <c:order val="3"/>
          <c:tx>
            <c:strRef>
              <c:f>'All Sector co2'!$A$5</c:f>
              <c:strCache>
                <c:ptCount val="1"/>
                <c:pt idx="0">
                  <c:v>Transportation</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'All Sector co2'!$B$10:$AF$10</c:f>
              <c:numCache>
                <c:ptCount val="31"/>
                <c:pt idx="0">
                  <c:v>8.322310435842061</c:v>
                </c:pt>
                <c:pt idx="1">
                  <c:v>7.593094574521703</c:v>
                </c:pt>
                <c:pt idx="2">
                  <c:v>7.493837222597516</c:v>
                </c:pt>
                <c:pt idx="3">
                  <c:v>7.65608040865929</c:v>
                </c:pt>
                <c:pt idx="4">
                  <c:v>7.7619527707647675</c:v>
                </c:pt>
                <c:pt idx="5">
                  <c:v>7.405502828298294</c:v>
                </c:pt>
                <c:pt idx="6">
                  <c:v>7.639550946595023</c:v>
                </c:pt>
                <c:pt idx="7">
                  <c:v>8.004591794862593</c:v>
                </c:pt>
                <c:pt idx="8">
                  <c:v>7.84867639148981</c:v>
                </c:pt>
                <c:pt idx="9">
                  <c:v>8.144927925090684</c:v>
                </c:pt>
                <c:pt idx="10">
                  <c:v>8.719231005545357</c:v>
                </c:pt>
                <c:pt idx="11">
                  <c:v>8.79420895436073</c:v>
                </c:pt>
                <c:pt idx="12">
                  <c:v>8.903221779052657</c:v>
                </c:pt>
                <c:pt idx="13">
                  <c:v>9.108204193384132</c:v>
                </c:pt>
                <c:pt idx="14">
                  <c:v>9.280139473627793</c:v>
                </c:pt>
                <c:pt idx="15">
                  <c:v>9.466398769131352</c:v>
                </c:pt>
                <c:pt idx="16">
                  <c:v>9.682987880870286</c:v>
                </c:pt>
                <c:pt idx="17">
                  <c:v>9.91084406207385</c:v>
                </c:pt>
                <c:pt idx="18">
                  <c:v>10.142397713926274</c:v>
                </c:pt>
                <c:pt idx="19">
                  <c:v>10.374185056043277</c:v>
                </c:pt>
                <c:pt idx="20">
                  <c:v>10.613030327415837</c:v>
                </c:pt>
                <c:pt idx="21">
                  <c:v>10.832088331603565</c:v>
                </c:pt>
                <c:pt idx="22">
                  <c:v>11.03255621190273</c:v>
                </c:pt>
                <c:pt idx="23">
                  <c:v>11.220150212407296</c:v>
                </c:pt>
                <c:pt idx="24">
                  <c:v>11.390148533811375</c:v>
                </c:pt>
                <c:pt idx="25">
                  <c:v>11.541263937515689</c:v>
                </c:pt>
                <c:pt idx="26">
                  <c:v>11.681711713382603</c:v>
                </c:pt>
                <c:pt idx="27">
                  <c:v>11.82241611452549</c:v>
                </c:pt>
                <c:pt idx="28">
                  <c:v>11.968410853345866</c:v>
                </c:pt>
                <c:pt idx="29">
                  <c:v>12.127406451872092</c:v>
                </c:pt>
                <c:pt idx="30">
                  <c:v>12.255786065901072</c:v>
                </c:pt>
              </c:numCache>
            </c:numRef>
          </c:val>
        </c:ser>
        <c:ser>
          <c:idx val="4"/>
          <c:order val="4"/>
          <c:tx>
            <c:strRef>
              <c:f>'All Sector co2'!$A$6</c:f>
              <c:strCache>
                <c:ptCount val="1"/>
                <c:pt idx="0">
                  <c:v>Electric Utility</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'All Sector co2'!$B$31:$AF$31</c:f>
              <c:numCache>
                <c:ptCount val="31"/>
                <c:pt idx="0">
                  <c:v>3.1554688429800004</c:v>
                </c:pt>
                <c:pt idx="1">
                  <c:v>2.659373818545</c:v>
                </c:pt>
                <c:pt idx="2">
                  <c:v>2.66065204221</c:v>
                </c:pt>
                <c:pt idx="3">
                  <c:v>2.343820402515</c:v>
                </c:pt>
                <c:pt idx="4">
                  <c:v>2.43049920771</c:v>
                </c:pt>
                <c:pt idx="5">
                  <c:v>2.410440440175</c:v>
                </c:pt>
                <c:pt idx="6">
                  <c:v>2.0463789350100003</c:v>
                </c:pt>
                <c:pt idx="7">
                  <c:v>2.87014283115</c:v>
                </c:pt>
                <c:pt idx="8">
                  <c:v>3.3746819335650002</c:v>
                </c:pt>
                <c:pt idx="9">
                  <c:v>4.7365253759399994</c:v>
                </c:pt>
                <c:pt idx="10">
                  <c:v>4.282763232345</c:v>
                </c:pt>
                <c:pt idx="11">
                  <c:v>4.399086909110499</c:v>
                </c:pt>
                <c:pt idx="12">
                  <c:v>4.515410585875999</c:v>
                </c:pt>
                <c:pt idx="13">
                  <c:v>4.631734262641499</c:v>
                </c:pt>
                <c:pt idx="14">
                  <c:v>4.748057939406999</c:v>
                </c:pt>
                <c:pt idx="15">
                  <c:v>4.864381616172498</c:v>
                </c:pt>
                <c:pt idx="16">
                  <c:v>4.980705292937998</c:v>
                </c:pt>
                <c:pt idx="17">
                  <c:v>5.097028969703497</c:v>
                </c:pt>
                <c:pt idx="18">
                  <c:v>5.213352646468997</c:v>
                </c:pt>
                <c:pt idx="19">
                  <c:v>5.329676323234497</c:v>
                </c:pt>
                <c:pt idx="20">
                  <c:v>5.446</c:v>
                </c:pt>
                <c:pt idx="21">
                  <c:v>5.44765</c:v>
                </c:pt>
                <c:pt idx="22">
                  <c:v>5.4493</c:v>
                </c:pt>
                <c:pt idx="23">
                  <c:v>5.45095</c:v>
                </c:pt>
                <c:pt idx="24">
                  <c:v>5.4526</c:v>
                </c:pt>
                <c:pt idx="25">
                  <c:v>5.45425</c:v>
                </c:pt>
                <c:pt idx="26">
                  <c:v>5.4559</c:v>
                </c:pt>
                <c:pt idx="27">
                  <c:v>5.45755</c:v>
                </c:pt>
                <c:pt idx="28">
                  <c:v>5.4592</c:v>
                </c:pt>
                <c:pt idx="29">
                  <c:v>5.46085</c:v>
                </c:pt>
                <c:pt idx="30">
                  <c:v>5.4625</c:v>
                </c:pt>
              </c:numCache>
            </c:numRef>
          </c:val>
        </c:ser>
        <c:ser>
          <c:idx val="5"/>
          <c:order val="5"/>
          <c:tx>
            <c:v>Ag &amp; Forestry</c:v>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'All Sector co2'!$B$38:$AF$38</c:f>
              <c:numCache>
                <c:ptCount val="31"/>
                <c:pt idx="0">
                  <c:v>5.661393817584439</c:v>
                </c:pt>
                <c:pt idx="1">
                  <c:v>5.667406433573369</c:v>
                </c:pt>
                <c:pt idx="2">
                  <c:v>5.660010225305462</c:v>
                </c:pt>
                <c:pt idx="3">
                  <c:v>6.2440471974936615</c:v>
                </c:pt>
                <c:pt idx="4">
                  <c:v>6.2374010162938545</c:v>
                </c:pt>
                <c:pt idx="5">
                  <c:v>6.218316884875943</c:v>
                </c:pt>
                <c:pt idx="6">
                  <c:v>6.228755573905432</c:v>
                </c:pt>
                <c:pt idx="7">
                  <c:v>6.2238130309962285</c:v>
                </c:pt>
                <c:pt idx="8">
                  <c:v>6.213519496414509</c:v>
                </c:pt>
                <c:pt idx="9">
                  <c:v>6.202805765687653</c:v>
                </c:pt>
                <c:pt idx="10">
                  <c:v>6.19202661787471</c:v>
                </c:pt>
                <c:pt idx="11">
                  <c:v>6.2486618428523</c:v>
                </c:pt>
                <c:pt idx="12">
                  <c:v>6.305969485580933</c:v>
                </c:pt>
                <c:pt idx="13">
                  <c:v>6.3639555217867985</c:v>
                </c:pt>
                <c:pt idx="14">
                  <c:v>6.422626000413981</c:v>
                </c:pt>
                <c:pt idx="15">
                  <c:v>6.481987044252408</c:v>
                </c:pt>
                <c:pt idx="16">
                  <c:v>6.542044850573791</c:v>
                </c:pt>
                <c:pt idx="17">
                  <c:v>6.602805691775645</c:v>
                </c:pt>
                <c:pt idx="18">
                  <c:v>6.664275916033422</c:v>
                </c:pt>
                <c:pt idx="19">
                  <c:v>6.726461947960859</c:v>
                </c:pt>
                <c:pt idx="20">
                  <c:v>6.789370289278573</c:v>
                </c:pt>
                <c:pt idx="21">
                  <c:v>6.853007519491008</c:v>
                </c:pt>
                <c:pt idx="22">
                  <c:v>6.917380296571781</c:v>
                </c:pt>
                <c:pt idx="23">
                  <c:v>6.9824953576575</c:v>
                </c:pt>
                <c:pt idx="24">
                  <c:v>7.048359519750138</c:v>
                </c:pt>
                <c:pt idx="25">
                  <c:v>7.114979680428022</c:v>
                </c:pt>
                <c:pt idx="26">
                  <c:v>7.182362818565524</c:v>
                </c:pt>
                <c:pt idx="27">
                  <c:v>7.250515995061511</c:v>
                </c:pt>
                <c:pt idx="28">
                  <c:v>7.3194463535766525</c:v>
                </c:pt>
                <c:pt idx="29">
                  <c:v>7.38916112127964</c:v>
                </c:pt>
                <c:pt idx="30">
                  <c:v>7.459667609602413</c:v>
                </c:pt>
              </c:numCache>
            </c:numRef>
          </c:val>
        </c:ser>
        <c:ser>
          <c:idx val="6"/>
          <c:order val="6"/>
          <c:tx>
            <c:v>Waste</c:v>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AFW!$B$88:$AF$88</c:f>
              <c:numCache>
                <c:ptCount val="31"/>
                <c:pt idx="0">
                  <c:v>3.330264653991985</c:v>
                </c:pt>
                <c:pt idx="1">
                  <c:v>3.383131951478199</c:v>
                </c:pt>
                <c:pt idx="2">
                  <c:v>3.5238533332939146</c:v>
                </c:pt>
                <c:pt idx="3">
                  <c:v>3.6144601093686255</c:v>
                </c:pt>
                <c:pt idx="4">
                  <c:v>3.783288463869255</c:v>
                </c:pt>
                <c:pt idx="5">
                  <c:v>3.9500948236647115</c:v>
                </c:pt>
                <c:pt idx="6">
                  <c:v>4.0517273045522755</c:v>
                </c:pt>
                <c:pt idx="7">
                  <c:v>4.239029462904292</c:v>
                </c:pt>
                <c:pt idx="8">
                  <c:v>4.305645715972016</c:v>
                </c:pt>
                <c:pt idx="9">
                  <c:v>4.418274405833103</c:v>
                </c:pt>
                <c:pt idx="10">
                  <c:v>4.468026742659194</c:v>
                </c:pt>
                <c:pt idx="11">
                  <c:v>4.601631375112453</c:v>
                </c:pt>
                <c:pt idx="12">
                  <c:v>4.739289697937656</c:v>
                </c:pt>
                <c:pt idx="13">
                  <c:v>4.881125085908385</c:v>
                </c:pt>
                <c:pt idx="14">
                  <c:v>5.02726467118528</c:v>
                </c:pt>
                <c:pt idx="15">
                  <c:v>5.1778394577632385</c:v>
                </c:pt>
                <c:pt idx="16">
                  <c:v>5.332984439404687</c:v>
                </c:pt>
                <c:pt idx="17">
                  <c:v>5.492838721165116</c:v>
                </c:pt>
                <c:pt idx="18">
                  <c:v>5.657545644620308</c:v>
                </c:pt>
                <c:pt idx="19">
                  <c:v>5.827252916907992</c:v>
                </c:pt>
                <c:pt idx="20">
                  <c:v>6.002112743700137</c:v>
                </c:pt>
                <c:pt idx="21">
                  <c:v>6.1822819662256</c:v>
                </c:pt>
                <c:pt idx="22">
                  <c:v>6.3679222024665005</c:v>
                </c:pt>
                <c:pt idx="23">
                  <c:v>6.559199992655469</c:v>
                </c:pt>
                <c:pt idx="24">
                  <c:v>6.756286949204761</c:v>
                </c:pt>
                <c:pt idx="25">
                  <c:v>6.959359911202234</c:v>
                </c:pt>
                <c:pt idx="26">
                  <c:v>7.168601103613311</c:v>
                </c:pt>
                <c:pt idx="27">
                  <c:v>7.384198301332255</c:v>
                </c:pt>
                <c:pt idx="28">
                  <c:v>7.606344998230482</c:v>
                </c:pt>
                <c:pt idx="29">
                  <c:v>7.835240581354116</c:v>
                </c:pt>
                <c:pt idx="30">
                  <c:v>8.071090510427632</c:v>
                </c:pt>
              </c:numCache>
            </c:numRef>
          </c:val>
        </c:ser>
        <c:axId val="67068332"/>
        <c:axId val="66744077"/>
      </c:areaChart>
      <c:catAx>
        <c:axId val="67068332"/>
        <c:scaling>
          <c:orientation val="minMax"/>
        </c:scaling>
        <c:axPos val="b"/>
        <c:delete val="0"/>
        <c:numFmt formatCode="General" sourceLinked="1"/>
        <c:majorTickMark val="out"/>
        <c:minorTickMark val="none"/>
        <c:tickLblPos val="nextTo"/>
        <c:spPr>
          <a:ln w="3175">
            <a:noFill/>
          </a:ln>
        </c:spPr>
        <c:txPr>
          <a:bodyPr/>
          <a:lstStyle/>
          <a:p>
            <a:pPr>
              <a:defRPr lang="en-US" cap="none" sz="1400" b="0" i="0" u="none" baseline="0">
                <a:latin typeface="Arial"/>
                <a:ea typeface="Arial"/>
                <a:cs typeface="Arial"/>
              </a:defRPr>
            </a:pPr>
          </a:p>
        </c:txPr>
        <c:crossAx val="66744077"/>
        <c:crosses val="autoZero"/>
        <c:auto val="1"/>
        <c:lblOffset val="100"/>
        <c:noMultiLvlLbl val="0"/>
      </c:catAx>
      <c:valAx>
        <c:axId val="66744077"/>
        <c:scaling>
          <c:orientation val="minMax"/>
          <c:max val="55"/>
          <c:min val="0"/>
        </c:scaling>
        <c:axPos val="l"/>
        <c:title>
          <c:tx>
            <c:rich>
              <a:bodyPr vert="horz" rot="-5400000" anchor="ctr"/>
              <a:lstStyle/>
              <a:p>
                <a:pPr algn="ctr" rtl="1">
                  <a:defRPr/>
                </a:pPr>
                <a:r>
                  <a:rPr lang="en-US" cap="none" sz="1200" b="1" i="0" u="none" baseline="0">
                    <a:latin typeface="Arial"/>
                    <a:ea typeface="Arial"/>
                    <a:cs typeface="Arial"/>
                  </a:rPr>
                  <a:t>MMTCO2E</a:t>
                </a:r>
              </a:p>
            </c:rich>
          </c:tx>
          <c:layout/>
          <c:overlay val="0"/>
          <c:spPr>
            <a:noFill/>
            <a:ln>
              <a:noFill/>
            </a:ln>
          </c:spPr>
        </c:title>
        <c:majorGridlines>
          <c:spPr>
            <a:ln w="3175">
              <a:solidFill>
                <a:srgbClr val="FFFFFF"/>
              </a:solidFill>
            </a:ln>
          </c:spPr>
        </c:majorGridlines>
        <c:delete val="0"/>
        <c:numFmt formatCode="0" sourceLinked="0"/>
        <c:majorTickMark val="out"/>
        <c:minorTickMark val="none"/>
        <c:tickLblPos val="nextTo"/>
        <c:txPr>
          <a:bodyPr/>
          <a:lstStyle/>
          <a:p>
            <a:pPr>
              <a:defRPr lang="en-US" cap="none" sz="1400" b="0" i="0" u="none" baseline="0">
                <a:latin typeface="Arial"/>
                <a:ea typeface="Arial"/>
                <a:cs typeface="Arial"/>
              </a:defRPr>
            </a:pPr>
          </a:p>
        </c:txPr>
        <c:crossAx val="67068332"/>
        <c:crossesAt val="1"/>
        <c:crossBetween val="midCat"/>
        <c:dispUnits/>
        <c:majorUnit val="5"/>
      </c:valAx>
      <c:spPr>
        <a:solidFill>
          <a:srgbClr val="FFFFFF"/>
        </a:solidFill>
        <a:ln w="12700">
          <a:solidFill>
            <a:srgbClr val="808080"/>
          </a:solidFill>
        </a:ln>
      </c:spPr>
    </c:plotArea>
    <c:legend>
      <c:legendPos val="b"/>
      <c:layout>
        <c:manualLayout>
          <c:xMode val="edge"/>
          <c:yMode val="edge"/>
          <c:x val="0.21625"/>
          <c:y val="0.952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Maine's All Sector GHG Emissions </a:t>
            </a:r>
          </a:p>
        </c:rich>
      </c:tx>
      <c:layout/>
      <c:spPr>
        <a:noFill/>
        <a:ln>
          <a:noFill/>
        </a:ln>
      </c:spPr>
    </c:title>
    <c:plotArea>
      <c:layout>
        <c:manualLayout>
          <c:xMode val="edge"/>
          <c:yMode val="edge"/>
          <c:x val="0.0405"/>
          <c:y val="0.09575"/>
          <c:w val="0.9585"/>
          <c:h val="0.90425"/>
        </c:manualLayout>
      </c:layout>
      <c:scatterChart>
        <c:scatterStyle val="smoothMarker"/>
        <c:varyColors val="0"/>
        <c:ser>
          <c:idx val="0"/>
          <c:order val="0"/>
          <c:tx>
            <c:v>Baseline Emissions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'All Sector co2'!$B$1:$AF$1</c:f>
              <c:num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xVal>
          <c:yVal>
            <c:numRef>
              <c:f>'All Sector co2'!$B$40:$AF$40</c:f>
              <c:numCache>
                <c:ptCount val="31"/>
                <c:pt idx="0">
                  <c:v>29.667494762098077</c:v>
                </c:pt>
                <c:pt idx="1">
                  <c:v>29.472805721031044</c:v>
                </c:pt>
                <c:pt idx="2">
                  <c:v>30.45408219482288</c:v>
                </c:pt>
                <c:pt idx="3">
                  <c:v>31.094080156528058</c:v>
                </c:pt>
                <c:pt idx="4">
                  <c:v>33.44171072980633</c:v>
                </c:pt>
                <c:pt idx="5">
                  <c:v>32.45871417332921</c:v>
                </c:pt>
                <c:pt idx="6">
                  <c:v>33.452948205918716</c:v>
                </c:pt>
                <c:pt idx="7">
                  <c:v>34.25264623210435</c:v>
                </c:pt>
                <c:pt idx="8">
                  <c:v>34.35238927470386</c:v>
                </c:pt>
                <c:pt idx="9">
                  <c:v>35.811671726283635</c:v>
                </c:pt>
                <c:pt idx="10">
                  <c:v>36.36572939255463</c:v>
                </c:pt>
                <c:pt idx="11">
                  <c:v>36.661262908605224</c:v>
                </c:pt>
                <c:pt idx="12">
                  <c:v>36.18194334133126</c:v>
                </c:pt>
                <c:pt idx="13">
                  <c:v>37.25251084578002</c:v>
                </c:pt>
                <c:pt idx="14">
                  <c:v>37.979068481781724</c:v>
                </c:pt>
                <c:pt idx="15">
                  <c:v>38.67504417535289</c:v>
                </c:pt>
                <c:pt idx="16">
                  <c:v>39.40325325567639</c:v>
                </c:pt>
                <c:pt idx="17">
                  <c:v>40.15753461547321</c:v>
                </c:pt>
                <c:pt idx="18">
                  <c:v>40.94540609971378</c:v>
                </c:pt>
                <c:pt idx="19">
                  <c:v>41.66139985495808</c:v>
                </c:pt>
                <c:pt idx="20">
                  <c:v>42.41224261914555</c:v>
                </c:pt>
                <c:pt idx="21">
                  <c:v>43.021648369502195</c:v>
                </c:pt>
                <c:pt idx="22">
                  <c:v>43.62283994988643</c:v>
                </c:pt>
                <c:pt idx="23">
                  <c:v>44.17873278686583</c:v>
                </c:pt>
                <c:pt idx="24">
                  <c:v>44.72563697643084</c:v>
                </c:pt>
                <c:pt idx="25">
                  <c:v>45.2617482339172</c:v>
                </c:pt>
                <c:pt idx="26">
                  <c:v>45.80508050002824</c:v>
                </c:pt>
                <c:pt idx="27">
                  <c:v>46.346691093503274</c:v>
                </c:pt>
                <c:pt idx="28">
                  <c:v>46.90936492321761</c:v>
                </c:pt>
                <c:pt idx="29">
                  <c:v>47.4991700371683</c:v>
                </c:pt>
                <c:pt idx="30">
                  <c:v>48.077163532081435</c:v>
                </c:pt>
              </c:numCache>
            </c:numRef>
          </c:yVal>
          <c:smooth val="1"/>
        </c:ser>
        <c:ser>
          <c:idx val="3"/>
          <c:order val="1"/>
          <c:tx>
            <c:v>Target Emissions Level</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'All Sector co2'!$V$1:$AF$1</c:f>
              <c:numCache>
                <c:ptCount val="11"/>
                <c:pt idx="0">
                  <c:v>2010</c:v>
                </c:pt>
                <c:pt idx="1">
                  <c:v>2011</c:v>
                </c:pt>
                <c:pt idx="2">
                  <c:v>2012</c:v>
                </c:pt>
                <c:pt idx="3">
                  <c:v>2013</c:v>
                </c:pt>
                <c:pt idx="4">
                  <c:v>2014</c:v>
                </c:pt>
                <c:pt idx="5">
                  <c:v>2015</c:v>
                </c:pt>
                <c:pt idx="6">
                  <c:v>2016</c:v>
                </c:pt>
                <c:pt idx="7">
                  <c:v>2017</c:v>
                </c:pt>
                <c:pt idx="8">
                  <c:v>2018</c:v>
                </c:pt>
                <c:pt idx="9">
                  <c:v>2019</c:v>
                </c:pt>
                <c:pt idx="10">
                  <c:v>2020</c:v>
                </c:pt>
              </c:numCache>
            </c:numRef>
          </c:xVal>
          <c:yVal>
            <c:numRef>
              <c:f>'All Sector co2'!$V$49:$AF$49</c:f>
              <c:numCache>
                <c:ptCount val="11"/>
                <c:pt idx="0">
                  <c:v>29.667494762098077</c:v>
                </c:pt>
                <c:pt idx="1">
                  <c:v>29.370819814477095</c:v>
                </c:pt>
                <c:pt idx="2">
                  <c:v>29.074144866856113</c:v>
                </c:pt>
                <c:pt idx="3">
                  <c:v>28.77746991923513</c:v>
                </c:pt>
                <c:pt idx="4">
                  <c:v>28.48079497161415</c:v>
                </c:pt>
                <c:pt idx="5">
                  <c:v>28.184120023993167</c:v>
                </c:pt>
                <c:pt idx="6">
                  <c:v>27.887445076372185</c:v>
                </c:pt>
                <c:pt idx="7">
                  <c:v>27.590770128751203</c:v>
                </c:pt>
                <c:pt idx="8">
                  <c:v>27.29409518113022</c:v>
                </c:pt>
                <c:pt idx="9">
                  <c:v>26.99742023350924</c:v>
                </c:pt>
                <c:pt idx="10">
                  <c:v>26.70074528588827</c:v>
                </c:pt>
              </c:numCache>
            </c:numRef>
          </c:yVal>
          <c:smooth val="1"/>
        </c:ser>
        <c:axId val="63825782"/>
        <c:axId val="37561127"/>
      </c:scatterChart>
      <c:valAx>
        <c:axId val="63825782"/>
        <c:scaling>
          <c:orientation val="minMax"/>
          <c:max val="2020"/>
          <c:min val="1990"/>
        </c:scaling>
        <c:axPos val="b"/>
        <c:delete val="0"/>
        <c:numFmt formatCode="General" sourceLinked="1"/>
        <c:majorTickMark val="out"/>
        <c:minorTickMark val="none"/>
        <c:tickLblPos val="nextTo"/>
        <c:spPr>
          <a:ln w="3175">
            <a:noFill/>
          </a:ln>
        </c:spPr>
        <c:txPr>
          <a:bodyPr/>
          <a:lstStyle/>
          <a:p>
            <a:pPr>
              <a:defRPr lang="en-US" cap="none" sz="1400" b="0" i="0" u="none" baseline="0">
                <a:latin typeface="Arial"/>
                <a:ea typeface="Arial"/>
                <a:cs typeface="Arial"/>
              </a:defRPr>
            </a:pPr>
          </a:p>
        </c:txPr>
        <c:crossAx val="37561127"/>
        <c:crosses val="autoZero"/>
        <c:crossBetween val="midCat"/>
        <c:dispUnits/>
        <c:majorUnit val="10"/>
      </c:valAx>
      <c:valAx>
        <c:axId val="37561127"/>
        <c:scaling>
          <c:orientation val="minMax"/>
          <c:max val="55"/>
          <c:min val="15"/>
        </c:scaling>
        <c:axPos val="l"/>
        <c:title>
          <c:tx>
            <c:rich>
              <a:bodyPr vert="horz" rot="-5400000" anchor="ctr"/>
              <a:lstStyle/>
              <a:p>
                <a:pPr algn="ctr" rtl="1">
                  <a:defRPr/>
                </a:pPr>
                <a:r>
                  <a:rPr lang="en-US" cap="none" sz="1200" b="1" i="0" u="none" baseline="0">
                    <a:latin typeface="Arial"/>
                    <a:ea typeface="Arial"/>
                    <a:cs typeface="Arial"/>
                  </a:rPr>
                  <a:t>MMTCO2E</a:t>
                </a:r>
              </a:p>
            </c:rich>
          </c:tx>
          <c:layout/>
          <c:overlay val="0"/>
          <c:spPr>
            <a:noFill/>
            <a:ln>
              <a:noFill/>
            </a:ln>
          </c:spPr>
        </c:title>
        <c:majorGridlines>
          <c:spPr>
            <a:ln w="3175">
              <a:solidFill>
                <a:srgbClr val="FFFFFF"/>
              </a:solidFill>
            </a:ln>
          </c:spPr>
        </c:majorGridlines>
        <c:delete val="0"/>
        <c:numFmt formatCode="0" sourceLinked="0"/>
        <c:majorTickMark val="out"/>
        <c:minorTickMark val="none"/>
        <c:tickLblPos val="nextTo"/>
        <c:txPr>
          <a:bodyPr/>
          <a:lstStyle/>
          <a:p>
            <a:pPr>
              <a:defRPr lang="en-US" cap="none" sz="1400" b="0" i="0" u="none" baseline="0">
                <a:latin typeface="Arial"/>
                <a:ea typeface="Arial"/>
                <a:cs typeface="Arial"/>
              </a:defRPr>
            </a:pPr>
          </a:p>
        </c:txPr>
        <c:crossAx val="63825782"/>
        <c:crossesAt val="1985"/>
        <c:crossBetween val="midCat"/>
        <c:dispUnits/>
        <c:majorUnit val="5"/>
      </c:valAx>
      <c:spPr>
        <a:solidFill>
          <a:srgbClr val="FFFFFF"/>
        </a:solidFill>
        <a:ln w="12700">
          <a:solidFill>
            <a:srgbClr val="808080"/>
          </a:solidFill>
        </a:ln>
      </c:spPr>
    </c:plotArea>
    <c:legend>
      <c:legendPos val="r"/>
      <c:layout>
        <c:manualLayout>
          <c:xMode val="edge"/>
          <c:yMode val="edge"/>
          <c:x val="0.6785"/>
          <c:y val="0.72175"/>
          <c:w val="0.25125"/>
          <c:h val="0.178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GHG Emissions from Maine's RCI Sector</a:t>
            </a:r>
          </a:p>
        </c:rich>
      </c:tx>
      <c:layout/>
      <c:spPr>
        <a:noFill/>
        <a:ln>
          <a:noFill/>
        </a:ln>
      </c:spPr>
    </c:title>
    <c:plotArea>
      <c:layout>
        <c:manualLayout>
          <c:xMode val="edge"/>
          <c:yMode val="edge"/>
          <c:x val="0.0405"/>
          <c:y val="0.09575"/>
          <c:w val="0.9585"/>
          <c:h val="0.90425"/>
        </c:manualLayout>
      </c:layout>
      <c:scatterChart>
        <c:scatterStyle val="smoothMarker"/>
        <c:varyColors val="0"/>
        <c:ser>
          <c:idx val="0"/>
          <c:order val="0"/>
          <c:tx>
            <c:v>Baseline Emissions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'All Sector co2'!$B$1:$AF$1</c:f>
              <c:num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xVal>
          <c:yVal>
            <c:numRef>
              <c:f>'All Sector co2'!$B$35:$AF$35</c:f>
              <c:numCache>
                <c:ptCount val="31"/>
                <c:pt idx="0">
                  <c:v>8.97007756746338</c:v>
                </c:pt>
                <c:pt idx="1">
                  <c:v>9.936457825204311</c:v>
                </c:pt>
                <c:pt idx="2">
                  <c:v>10.873411228320935</c:v>
                </c:pt>
                <c:pt idx="3">
                  <c:v>10.989833644824381</c:v>
                </c:pt>
                <c:pt idx="4">
                  <c:v>12.97961160107903</c:v>
                </c:pt>
                <c:pt idx="5">
                  <c:v>12.229308386504016</c:v>
                </c:pt>
                <c:pt idx="6">
                  <c:v>13.244861871478761</c:v>
                </c:pt>
                <c:pt idx="7">
                  <c:v>12.674890657681374</c:v>
                </c:pt>
                <c:pt idx="8">
                  <c:v>12.372726180361736</c:v>
                </c:pt>
                <c:pt idx="9">
                  <c:v>12.071301216035332</c:v>
                </c:pt>
                <c:pt idx="10">
                  <c:v>12.471279743568337</c:v>
                </c:pt>
                <c:pt idx="11">
                  <c:v>12.384824824473078</c:v>
                </c:pt>
                <c:pt idx="12">
                  <c:v>11.4847549784821</c:v>
                </c:pt>
                <c:pt idx="13">
                  <c:v>12.03374629472678</c:v>
                </c:pt>
                <c:pt idx="14">
                  <c:v>12.26678537400369</c:v>
                </c:pt>
                <c:pt idx="15">
                  <c:v>12.449791864537335</c:v>
                </c:pt>
                <c:pt idx="16">
                  <c:v>12.629434101838303</c:v>
                </c:pt>
                <c:pt idx="17">
                  <c:v>12.818468346279447</c:v>
                </c:pt>
                <c:pt idx="18">
                  <c:v>13.031832350226644</c:v>
                </c:pt>
                <c:pt idx="19">
                  <c:v>13.167367907200433</c:v>
                </c:pt>
                <c:pt idx="20">
                  <c:v>13.324818807081176</c:v>
                </c:pt>
                <c:pt idx="21">
                  <c:v>13.469254477888754</c:v>
                </c:pt>
                <c:pt idx="22">
                  <c:v>13.61785866578212</c:v>
                </c:pt>
                <c:pt idx="23">
                  <c:v>13.727657274180451</c:v>
                </c:pt>
                <c:pt idx="24">
                  <c:v>13.839503767277456</c:v>
                </c:pt>
                <c:pt idx="25">
                  <c:v>13.952697360650273</c:v>
                </c:pt>
                <c:pt idx="26">
                  <c:v>14.076847499605144</c:v>
                </c:pt>
                <c:pt idx="27">
                  <c:v>14.191892412276712</c:v>
                </c:pt>
                <c:pt idx="28">
                  <c:v>14.315382655905221</c:v>
                </c:pt>
                <c:pt idx="29">
                  <c:v>14.445469140539817</c:v>
                </c:pt>
                <c:pt idx="30">
                  <c:v>14.586613034245293</c:v>
                </c:pt>
              </c:numCache>
            </c:numRef>
          </c:yVal>
          <c:smooth val="1"/>
        </c:ser>
        <c:ser>
          <c:idx val="3"/>
          <c:order val="1"/>
          <c:tx>
            <c:v>Target Emissions Level</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'All Sector co2'!$V$1:$AF$1</c:f>
              <c:numCache>
                <c:ptCount val="11"/>
                <c:pt idx="0">
                  <c:v>2010</c:v>
                </c:pt>
                <c:pt idx="1">
                  <c:v>2011</c:v>
                </c:pt>
                <c:pt idx="2">
                  <c:v>2012</c:v>
                </c:pt>
                <c:pt idx="3">
                  <c:v>2013</c:v>
                </c:pt>
                <c:pt idx="4">
                  <c:v>2014</c:v>
                </c:pt>
                <c:pt idx="5">
                  <c:v>2015</c:v>
                </c:pt>
                <c:pt idx="6">
                  <c:v>2016</c:v>
                </c:pt>
                <c:pt idx="7">
                  <c:v>2017</c:v>
                </c:pt>
                <c:pt idx="8">
                  <c:v>2018</c:v>
                </c:pt>
                <c:pt idx="9">
                  <c:v>2019</c:v>
                </c:pt>
                <c:pt idx="10">
                  <c:v>2020</c:v>
                </c:pt>
              </c:numCache>
            </c:numRef>
          </c:xVal>
          <c:yVal>
            <c:numRef>
              <c:f>'All Sector co2'!$V$44:$AF$44</c:f>
              <c:numCache>
                <c:ptCount val="11"/>
                <c:pt idx="0">
                  <c:v>8.97007756746338</c:v>
                </c:pt>
                <c:pt idx="1">
                  <c:v>8.880376791788745</c:v>
                </c:pt>
                <c:pt idx="2">
                  <c:v>8.79067601611411</c:v>
                </c:pt>
                <c:pt idx="3">
                  <c:v>8.700975240439476</c:v>
                </c:pt>
                <c:pt idx="4">
                  <c:v>8.611274464764842</c:v>
                </c:pt>
                <c:pt idx="5">
                  <c:v>8.521573689090207</c:v>
                </c:pt>
                <c:pt idx="6">
                  <c:v>8.431872913415573</c:v>
                </c:pt>
                <c:pt idx="7">
                  <c:v>8.342172137740938</c:v>
                </c:pt>
                <c:pt idx="8">
                  <c:v>8.252471362066304</c:v>
                </c:pt>
                <c:pt idx="9">
                  <c:v>8.16277058639167</c:v>
                </c:pt>
                <c:pt idx="10">
                  <c:v>8.073069810717042</c:v>
                </c:pt>
              </c:numCache>
            </c:numRef>
          </c:yVal>
          <c:smooth val="1"/>
        </c:ser>
        <c:axId val="2505824"/>
        <c:axId val="22552417"/>
      </c:scatterChart>
      <c:valAx>
        <c:axId val="2505824"/>
        <c:scaling>
          <c:orientation val="minMax"/>
          <c:max val="2020"/>
          <c:min val="1990"/>
        </c:scaling>
        <c:axPos val="b"/>
        <c:delete val="0"/>
        <c:numFmt formatCode="General" sourceLinked="1"/>
        <c:majorTickMark val="out"/>
        <c:minorTickMark val="none"/>
        <c:tickLblPos val="nextTo"/>
        <c:spPr>
          <a:ln w="3175">
            <a:noFill/>
          </a:ln>
        </c:spPr>
        <c:txPr>
          <a:bodyPr/>
          <a:lstStyle/>
          <a:p>
            <a:pPr>
              <a:defRPr lang="en-US" cap="none" sz="1400" b="0" i="0" u="none" baseline="0">
                <a:latin typeface="Arial"/>
                <a:ea typeface="Arial"/>
                <a:cs typeface="Arial"/>
              </a:defRPr>
            </a:pPr>
          </a:p>
        </c:txPr>
        <c:crossAx val="22552417"/>
        <c:crosses val="autoZero"/>
        <c:crossBetween val="midCat"/>
        <c:dispUnits/>
        <c:majorUnit val="10"/>
      </c:valAx>
      <c:valAx>
        <c:axId val="22552417"/>
        <c:scaling>
          <c:orientation val="minMax"/>
          <c:max val="20"/>
          <c:min val="0"/>
        </c:scaling>
        <c:axPos val="l"/>
        <c:title>
          <c:tx>
            <c:rich>
              <a:bodyPr vert="horz" rot="-5400000" anchor="ctr"/>
              <a:lstStyle/>
              <a:p>
                <a:pPr algn="ctr">
                  <a:defRPr/>
                </a:pPr>
                <a:r>
                  <a:rPr lang="en-US" cap="none" sz="1200" b="1" i="0" u="none" baseline="0">
                    <a:latin typeface="Arial"/>
                    <a:ea typeface="Arial"/>
                    <a:cs typeface="Arial"/>
                  </a:rPr>
                  <a:t>MMTCO2E</a:t>
                </a:r>
              </a:p>
            </c:rich>
          </c:tx>
          <c:layout/>
          <c:overlay val="0"/>
          <c:spPr>
            <a:noFill/>
            <a:ln>
              <a:noFill/>
            </a:ln>
          </c:spPr>
        </c:title>
        <c:majorGridlines>
          <c:spPr>
            <a:ln w="3175">
              <a:solidFill>
                <a:srgbClr val="FFFFFF"/>
              </a:solidFill>
            </a:ln>
          </c:spPr>
        </c:majorGridlines>
        <c:delete val="0"/>
        <c:numFmt formatCode="0" sourceLinked="0"/>
        <c:majorTickMark val="out"/>
        <c:minorTickMark val="none"/>
        <c:tickLblPos val="nextTo"/>
        <c:txPr>
          <a:bodyPr/>
          <a:lstStyle/>
          <a:p>
            <a:pPr>
              <a:defRPr lang="en-US" cap="none" sz="1400" b="0" i="0" u="none" baseline="0">
                <a:latin typeface="Arial"/>
                <a:ea typeface="Arial"/>
                <a:cs typeface="Arial"/>
              </a:defRPr>
            </a:pPr>
          </a:p>
        </c:txPr>
        <c:crossAx val="2505824"/>
        <c:crossesAt val="1985"/>
        <c:crossBetween val="midCat"/>
        <c:dispUnits/>
        <c:majorUnit val="5"/>
      </c:valAx>
      <c:spPr>
        <a:solidFill>
          <a:srgbClr val="FFFFFF"/>
        </a:solidFill>
        <a:ln w="12700">
          <a:solidFill>
            <a:srgbClr val="808080"/>
          </a:solidFill>
        </a:ln>
      </c:spPr>
    </c:plotArea>
    <c:legend>
      <c:legendPos val="r"/>
      <c:layout>
        <c:manualLayout>
          <c:xMode val="edge"/>
          <c:yMode val="edge"/>
          <c:x val="0.6785"/>
          <c:y val="0.72175"/>
          <c:w val="0.25125"/>
          <c:h val="0.178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GHG Emissions from Maine's Agriculture &amp; Forestry Sector</a:t>
            </a:r>
          </a:p>
        </c:rich>
      </c:tx>
      <c:layout/>
      <c:spPr>
        <a:noFill/>
        <a:ln>
          <a:noFill/>
        </a:ln>
      </c:spPr>
    </c:title>
    <c:plotArea>
      <c:layout>
        <c:manualLayout>
          <c:xMode val="edge"/>
          <c:yMode val="edge"/>
          <c:x val="0.0405"/>
          <c:y val="0.09575"/>
          <c:w val="0.9585"/>
          <c:h val="0.90425"/>
        </c:manualLayout>
      </c:layout>
      <c:scatterChart>
        <c:scatterStyle val="smoothMarker"/>
        <c:varyColors val="0"/>
        <c:ser>
          <c:idx val="0"/>
          <c:order val="0"/>
          <c:tx>
            <c:v>Baseline Emissions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'All Sector co2'!$B$1:$AF$1</c:f>
              <c:num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xVal>
          <c:yVal>
            <c:numRef>
              <c:f>'All Sector co2'!$B$38:$AF$38</c:f>
              <c:numCache>
                <c:ptCount val="31"/>
                <c:pt idx="0">
                  <c:v>5.661393817584439</c:v>
                </c:pt>
                <c:pt idx="1">
                  <c:v>5.667406433573369</c:v>
                </c:pt>
                <c:pt idx="2">
                  <c:v>5.660010225305462</c:v>
                </c:pt>
                <c:pt idx="3">
                  <c:v>6.2440471974936615</c:v>
                </c:pt>
                <c:pt idx="4">
                  <c:v>6.2374010162938545</c:v>
                </c:pt>
                <c:pt idx="5">
                  <c:v>6.218316884875943</c:v>
                </c:pt>
                <c:pt idx="6">
                  <c:v>6.228755573905432</c:v>
                </c:pt>
                <c:pt idx="7">
                  <c:v>6.2238130309962285</c:v>
                </c:pt>
                <c:pt idx="8">
                  <c:v>6.213519496414509</c:v>
                </c:pt>
                <c:pt idx="9">
                  <c:v>6.202805765687653</c:v>
                </c:pt>
                <c:pt idx="10">
                  <c:v>6.19202661787471</c:v>
                </c:pt>
                <c:pt idx="11">
                  <c:v>6.2486618428523</c:v>
                </c:pt>
                <c:pt idx="12">
                  <c:v>6.305969485580933</c:v>
                </c:pt>
                <c:pt idx="13">
                  <c:v>6.3639555217867985</c:v>
                </c:pt>
                <c:pt idx="14">
                  <c:v>6.422626000413981</c:v>
                </c:pt>
                <c:pt idx="15">
                  <c:v>6.481987044252408</c:v>
                </c:pt>
                <c:pt idx="16">
                  <c:v>6.542044850573791</c:v>
                </c:pt>
                <c:pt idx="17">
                  <c:v>6.602805691775645</c:v>
                </c:pt>
                <c:pt idx="18">
                  <c:v>6.664275916033422</c:v>
                </c:pt>
                <c:pt idx="19">
                  <c:v>6.726461947960859</c:v>
                </c:pt>
                <c:pt idx="20">
                  <c:v>6.789370289278573</c:v>
                </c:pt>
                <c:pt idx="21">
                  <c:v>6.853007519491008</c:v>
                </c:pt>
                <c:pt idx="22">
                  <c:v>6.917380296571781</c:v>
                </c:pt>
                <c:pt idx="23">
                  <c:v>6.9824953576575</c:v>
                </c:pt>
                <c:pt idx="24">
                  <c:v>7.048359519750138</c:v>
                </c:pt>
                <c:pt idx="25">
                  <c:v>7.114979680428022</c:v>
                </c:pt>
                <c:pt idx="26">
                  <c:v>7.182362818565524</c:v>
                </c:pt>
                <c:pt idx="27">
                  <c:v>7.250515995061511</c:v>
                </c:pt>
                <c:pt idx="28">
                  <c:v>7.3194463535766525</c:v>
                </c:pt>
                <c:pt idx="29">
                  <c:v>7.38916112127964</c:v>
                </c:pt>
                <c:pt idx="30">
                  <c:v>7.459667609602413</c:v>
                </c:pt>
              </c:numCache>
            </c:numRef>
          </c:yVal>
          <c:smooth val="1"/>
        </c:ser>
        <c:ser>
          <c:idx val="3"/>
          <c:order val="1"/>
          <c:tx>
            <c:v>Target Emissions Level</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'All Sector co2'!$V$1:$AF$1</c:f>
              <c:numCache>
                <c:ptCount val="11"/>
                <c:pt idx="0">
                  <c:v>2010</c:v>
                </c:pt>
                <c:pt idx="1">
                  <c:v>2011</c:v>
                </c:pt>
                <c:pt idx="2">
                  <c:v>2012</c:v>
                </c:pt>
                <c:pt idx="3">
                  <c:v>2013</c:v>
                </c:pt>
                <c:pt idx="4">
                  <c:v>2014</c:v>
                </c:pt>
                <c:pt idx="5">
                  <c:v>2015</c:v>
                </c:pt>
                <c:pt idx="6">
                  <c:v>2016</c:v>
                </c:pt>
                <c:pt idx="7">
                  <c:v>2017</c:v>
                </c:pt>
                <c:pt idx="8">
                  <c:v>2018</c:v>
                </c:pt>
                <c:pt idx="9">
                  <c:v>2019</c:v>
                </c:pt>
                <c:pt idx="10">
                  <c:v>2020</c:v>
                </c:pt>
              </c:numCache>
            </c:numRef>
          </c:xVal>
          <c:yVal>
            <c:numRef>
              <c:f>'All Sector co2'!$V$47:$AF$47</c:f>
              <c:numCache>
                <c:ptCount val="11"/>
                <c:pt idx="0">
                  <c:v>5.661393817584439</c:v>
                </c:pt>
                <c:pt idx="1">
                  <c:v>5.604779879408595</c:v>
                </c:pt>
                <c:pt idx="2">
                  <c:v>5.54816594123275</c:v>
                </c:pt>
                <c:pt idx="3">
                  <c:v>5.491552003056906</c:v>
                </c:pt>
                <c:pt idx="4">
                  <c:v>5.434938064881062</c:v>
                </c:pt>
                <c:pt idx="5">
                  <c:v>5.378324126705218</c:v>
                </c:pt>
                <c:pt idx="6">
                  <c:v>5.321710188529374</c:v>
                </c:pt>
                <c:pt idx="7">
                  <c:v>5.26509625035353</c:v>
                </c:pt>
                <c:pt idx="8">
                  <c:v>5.2084823121776855</c:v>
                </c:pt>
                <c:pt idx="9">
                  <c:v>5.151868374001841</c:v>
                </c:pt>
                <c:pt idx="10">
                  <c:v>5.095254435825995</c:v>
                </c:pt>
              </c:numCache>
            </c:numRef>
          </c:yVal>
          <c:smooth val="1"/>
        </c:ser>
        <c:axId val="1645162"/>
        <c:axId val="14806459"/>
      </c:scatterChart>
      <c:valAx>
        <c:axId val="1645162"/>
        <c:scaling>
          <c:orientation val="minMax"/>
          <c:max val="2020"/>
          <c:min val="1990"/>
        </c:scaling>
        <c:axPos val="b"/>
        <c:delete val="0"/>
        <c:numFmt formatCode="General" sourceLinked="1"/>
        <c:majorTickMark val="out"/>
        <c:minorTickMark val="none"/>
        <c:tickLblPos val="nextTo"/>
        <c:spPr>
          <a:ln w="3175">
            <a:noFill/>
          </a:ln>
        </c:spPr>
        <c:txPr>
          <a:bodyPr/>
          <a:lstStyle/>
          <a:p>
            <a:pPr>
              <a:defRPr lang="en-US" cap="none" sz="1400" b="0" i="0" u="none" baseline="0">
                <a:latin typeface="Arial"/>
                <a:ea typeface="Arial"/>
                <a:cs typeface="Arial"/>
              </a:defRPr>
            </a:pPr>
          </a:p>
        </c:txPr>
        <c:crossAx val="14806459"/>
        <c:crosses val="autoZero"/>
        <c:crossBetween val="midCat"/>
        <c:dispUnits/>
        <c:majorUnit val="10"/>
      </c:valAx>
      <c:valAx>
        <c:axId val="14806459"/>
        <c:scaling>
          <c:orientation val="minMax"/>
          <c:max val="20"/>
          <c:min val="0"/>
        </c:scaling>
        <c:axPos val="l"/>
        <c:title>
          <c:tx>
            <c:rich>
              <a:bodyPr vert="horz" rot="-5400000" anchor="ctr"/>
              <a:lstStyle/>
              <a:p>
                <a:pPr algn="ctr" rtl="1">
                  <a:defRPr/>
                </a:pPr>
                <a:r>
                  <a:rPr lang="en-US" cap="none" sz="1200" b="1" i="0" u="none" baseline="0">
                    <a:latin typeface="Arial"/>
                    <a:ea typeface="Arial"/>
                    <a:cs typeface="Arial"/>
                  </a:rPr>
                  <a:t>MMTCO2E</a:t>
                </a:r>
              </a:p>
            </c:rich>
          </c:tx>
          <c:layout/>
          <c:overlay val="0"/>
          <c:spPr>
            <a:noFill/>
            <a:ln>
              <a:noFill/>
            </a:ln>
          </c:spPr>
        </c:title>
        <c:majorGridlines>
          <c:spPr>
            <a:ln w="3175">
              <a:solidFill>
                <a:srgbClr val="FFFFFF"/>
              </a:solidFill>
            </a:ln>
          </c:spPr>
        </c:majorGridlines>
        <c:delete val="0"/>
        <c:numFmt formatCode="0" sourceLinked="0"/>
        <c:majorTickMark val="out"/>
        <c:minorTickMark val="none"/>
        <c:tickLblPos val="nextTo"/>
        <c:txPr>
          <a:bodyPr/>
          <a:lstStyle/>
          <a:p>
            <a:pPr>
              <a:defRPr lang="en-US" cap="none" sz="1400" b="0" i="0" u="none" baseline="0">
                <a:latin typeface="Arial"/>
                <a:ea typeface="Arial"/>
                <a:cs typeface="Arial"/>
              </a:defRPr>
            </a:pPr>
          </a:p>
        </c:txPr>
        <c:crossAx val="1645162"/>
        <c:crossesAt val="1985"/>
        <c:crossBetween val="midCat"/>
        <c:dispUnits/>
        <c:majorUnit val="5"/>
      </c:valAx>
      <c:spPr>
        <a:solidFill>
          <a:srgbClr val="FFFFFF"/>
        </a:solidFill>
        <a:ln w="12700">
          <a:solidFill>
            <a:srgbClr val="808080"/>
          </a:solidFill>
        </a:ln>
      </c:spPr>
    </c:plotArea>
    <c:legend>
      <c:legendPos val="r"/>
      <c:layout>
        <c:manualLayout>
          <c:xMode val="edge"/>
          <c:yMode val="edge"/>
          <c:x val="0.6785"/>
          <c:y val="0.75325"/>
          <c:w val="0.25125"/>
          <c:h val="0.149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GHG Emissions from Maine's Transportation Sector</a:t>
            </a:r>
          </a:p>
        </c:rich>
      </c:tx>
      <c:layout/>
      <c:spPr>
        <a:noFill/>
        <a:ln>
          <a:noFill/>
        </a:ln>
      </c:spPr>
    </c:title>
    <c:plotArea>
      <c:layout>
        <c:manualLayout>
          <c:xMode val="edge"/>
          <c:yMode val="edge"/>
          <c:x val="0.0405"/>
          <c:y val="0.09575"/>
          <c:w val="0.9585"/>
          <c:h val="0.90425"/>
        </c:manualLayout>
      </c:layout>
      <c:scatterChart>
        <c:scatterStyle val="smoothMarker"/>
        <c:varyColors val="0"/>
        <c:ser>
          <c:idx val="0"/>
          <c:order val="0"/>
          <c:tx>
            <c:v>Baseline Emissions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'All Sector co2'!$B$1:$AF$1</c:f>
              <c:num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xVal>
          <c:yVal>
            <c:numRef>
              <c:f>'All Sector co2'!$B$36:$AF$36</c:f>
              <c:numCache>
                <c:ptCount val="31"/>
                <c:pt idx="0">
                  <c:v>8.550289880078271</c:v>
                </c:pt>
                <c:pt idx="1">
                  <c:v>7.826435692230163</c:v>
                </c:pt>
                <c:pt idx="2">
                  <c:v>7.736155365692569</c:v>
                </c:pt>
                <c:pt idx="3">
                  <c:v>7.901918802326389</c:v>
                </c:pt>
                <c:pt idx="4">
                  <c:v>8.010910440854197</c:v>
                </c:pt>
                <c:pt idx="5">
                  <c:v>7.650553638109539</c:v>
                </c:pt>
                <c:pt idx="6">
                  <c:v>7.881224520972245</c:v>
                </c:pt>
                <c:pt idx="7">
                  <c:v>8.24477024937245</c:v>
                </c:pt>
                <c:pt idx="8">
                  <c:v>8.085815948390598</c:v>
                </c:pt>
                <c:pt idx="9">
                  <c:v>8.382764962787546</c:v>
                </c:pt>
                <c:pt idx="10">
                  <c:v>8.951633056107386</c:v>
                </c:pt>
                <c:pt idx="11">
                  <c:v>9.02705795705689</c:v>
                </c:pt>
                <c:pt idx="12">
                  <c:v>9.136518593454577</c:v>
                </c:pt>
                <c:pt idx="13">
                  <c:v>9.341949680716562</c:v>
                </c:pt>
                <c:pt idx="14">
                  <c:v>9.514334496771776</c:v>
                </c:pt>
                <c:pt idx="15">
                  <c:v>9.701044192627412</c:v>
                </c:pt>
                <c:pt idx="16">
                  <c:v>9.918084570921614</c:v>
                </c:pt>
                <c:pt idx="17">
                  <c:v>10.146392886549513</c:v>
                </c:pt>
                <c:pt idx="18">
                  <c:v>10.378399542364408</c:v>
                </c:pt>
                <c:pt idx="19">
                  <c:v>10.6106407596543</c:v>
                </c:pt>
                <c:pt idx="20">
                  <c:v>10.849940779085664</c:v>
                </c:pt>
                <c:pt idx="21">
                  <c:v>11.069454405896836</c:v>
                </c:pt>
                <c:pt idx="22">
                  <c:v>11.270378785066036</c:v>
                </c:pt>
                <c:pt idx="23">
                  <c:v>11.458430162372407</c:v>
                </c:pt>
                <c:pt idx="24">
                  <c:v>11.62888674019849</c:v>
                </c:pt>
                <c:pt idx="25">
                  <c:v>11.780461281636677</c:v>
                </c:pt>
                <c:pt idx="26">
                  <c:v>11.92136907824426</c:v>
                </c:pt>
                <c:pt idx="27">
                  <c:v>12.062534384832798</c:v>
                </c:pt>
                <c:pt idx="28">
                  <c:v>12.208990915505257</c:v>
                </c:pt>
                <c:pt idx="29">
                  <c:v>12.368449193994723</c:v>
                </c:pt>
                <c:pt idx="30">
                  <c:v>12.4972923778061</c:v>
                </c:pt>
              </c:numCache>
            </c:numRef>
          </c:yVal>
          <c:smooth val="1"/>
        </c:ser>
        <c:ser>
          <c:idx val="3"/>
          <c:order val="1"/>
          <c:tx>
            <c:v>Target Emissions Level</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'All Sector co2'!$V$1:$AF$1</c:f>
              <c:numCache>
                <c:ptCount val="11"/>
                <c:pt idx="0">
                  <c:v>2010</c:v>
                </c:pt>
                <c:pt idx="1">
                  <c:v>2011</c:v>
                </c:pt>
                <c:pt idx="2">
                  <c:v>2012</c:v>
                </c:pt>
                <c:pt idx="3">
                  <c:v>2013</c:v>
                </c:pt>
                <c:pt idx="4">
                  <c:v>2014</c:v>
                </c:pt>
                <c:pt idx="5">
                  <c:v>2015</c:v>
                </c:pt>
                <c:pt idx="6">
                  <c:v>2016</c:v>
                </c:pt>
                <c:pt idx="7">
                  <c:v>2017</c:v>
                </c:pt>
                <c:pt idx="8">
                  <c:v>2018</c:v>
                </c:pt>
                <c:pt idx="9">
                  <c:v>2019</c:v>
                </c:pt>
                <c:pt idx="10">
                  <c:v>2020</c:v>
                </c:pt>
              </c:numCache>
            </c:numRef>
          </c:xVal>
          <c:yVal>
            <c:numRef>
              <c:f>'All Sector co2'!$V$45:$AF$45</c:f>
              <c:numCache>
                <c:ptCount val="11"/>
                <c:pt idx="0">
                  <c:v>8.550289880078271</c:v>
                </c:pt>
                <c:pt idx="1">
                  <c:v>8.464786981277488</c:v>
                </c:pt>
                <c:pt idx="2">
                  <c:v>8.379284082476705</c:v>
                </c:pt>
                <c:pt idx="3">
                  <c:v>8.293781183675922</c:v>
                </c:pt>
                <c:pt idx="4">
                  <c:v>8.208278284875139</c:v>
                </c:pt>
                <c:pt idx="5">
                  <c:v>8.122775386074355</c:v>
                </c:pt>
                <c:pt idx="6">
                  <c:v>8.037272487273572</c:v>
                </c:pt>
                <c:pt idx="7">
                  <c:v>7.951769588472789</c:v>
                </c:pt>
                <c:pt idx="8">
                  <c:v>7.866266689672006</c:v>
                </c:pt>
                <c:pt idx="9">
                  <c:v>7.780763790871223</c:v>
                </c:pt>
                <c:pt idx="10">
                  <c:v>7.695260892070444</c:v>
                </c:pt>
              </c:numCache>
            </c:numRef>
          </c:yVal>
          <c:smooth val="1"/>
        </c:ser>
        <c:axId val="66149268"/>
        <c:axId val="58472501"/>
      </c:scatterChart>
      <c:valAx>
        <c:axId val="66149268"/>
        <c:scaling>
          <c:orientation val="minMax"/>
          <c:max val="2020"/>
          <c:min val="1990"/>
        </c:scaling>
        <c:axPos val="b"/>
        <c:delete val="0"/>
        <c:numFmt formatCode="General" sourceLinked="1"/>
        <c:majorTickMark val="out"/>
        <c:minorTickMark val="none"/>
        <c:tickLblPos val="nextTo"/>
        <c:spPr>
          <a:ln w="3175">
            <a:noFill/>
          </a:ln>
        </c:spPr>
        <c:txPr>
          <a:bodyPr/>
          <a:lstStyle/>
          <a:p>
            <a:pPr>
              <a:defRPr lang="en-US" cap="none" sz="1400" b="0" i="0" u="none" baseline="0">
                <a:latin typeface="Arial"/>
                <a:ea typeface="Arial"/>
                <a:cs typeface="Arial"/>
              </a:defRPr>
            </a:pPr>
          </a:p>
        </c:txPr>
        <c:crossAx val="58472501"/>
        <c:crosses val="autoZero"/>
        <c:crossBetween val="midCat"/>
        <c:dispUnits/>
        <c:majorUnit val="10"/>
      </c:valAx>
      <c:valAx>
        <c:axId val="58472501"/>
        <c:scaling>
          <c:orientation val="minMax"/>
          <c:max val="20"/>
          <c:min val="0"/>
        </c:scaling>
        <c:axPos val="l"/>
        <c:title>
          <c:tx>
            <c:rich>
              <a:bodyPr vert="horz" rot="-5400000" anchor="ctr"/>
              <a:lstStyle/>
              <a:p>
                <a:pPr algn="ctr" rtl="1">
                  <a:defRPr/>
                </a:pPr>
                <a:r>
                  <a:rPr lang="en-US" cap="none" sz="1200" b="1" i="0" u="none" baseline="0">
                    <a:latin typeface="Arial"/>
                    <a:ea typeface="Arial"/>
                    <a:cs typeface="Arial"/>
                  </a:rPr>
                  <a:t>MMTCO2E</a:t>
                </a:r>
              </a:p>
            </c:rich>
          </c:tx>
          <c:layout/>
          <c:overlay val="0"/>
          <c:spPr>
            <a:noFill/>
            <a:ln>
              <a:noFill/>
            </a:ln>
          </c:spPr>
        </c:title>
        <c:majorGridlines>
          <c:spPr>
            <a:ln w="3175">
              <a:solidFill>
                <a:srgbClr val="FFFFFF"/>
              </a:solidFill>
            </a:ln>
          </c:spPr>
        </c:majorGridlines>
        <c:delete val="0"/>
        <c:numFmt formatCode="0" sourceLinked="0"/>
        <c:majorTickMark val="out"/>
        <c:minorTickMark val="none"/>
        <c:tickLblPos val="nextTo"/>
        <c:txPr>
          <a:bodyPr/>
          <a:lstStyle/>
          <a:p>
            <a:pPr>
              <a:defRPr lang="en-US" cap="none" sz="1400" b="0" i="0" u="none" baseline="0">
                <a:latin typeface="Arial"/>
                <a:ea typeface="Arial"/>
                <a:cs typeface="Arial"/>
              </a:defRPr>
            </a:pPr>
          </a:p>
        </c:txPr>
        <c:crossAx val="66149268"/>
        <c:crossesAt val="1985"/>
        <c:crossBetween val="midCat"/>
        <c:dispUnits/>
        <c:majorUnit val="5"/>
      </c:valAx>
      <c:spPr>
        <a:solidFill>
          <a:srgbClr val="FFFFFF"/>
        </a:solidFill>
        <a:ln w="12700">
          <a:solidFill>
            <a:srgbClr val="808080"/>
          </a:solidFill>
        </a:ln>
      </c:spPr>
    </c:plotArea>
    <c:legend>
      <c:legendPos val="r"/>
      <c:layout>
        <c:manualLayout>
          <c:xMode val="edge"/>
          <c:yMode val="edge"/>
          <c:x val="0.6785"/>
          <c:y val="0.72175"/>
          <c:w val="0.25125"/>
          <c:h val="0.178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GHG Emissions from Maine's Electricity &amp; Waste Sector</a:t>
            </a:r>
          </a:p>
        </c:rich>
      </c:tx>
      <c:layout/>
      <c:spPr>
        <a:noFill/>
        <a:ln>
          <a:noFill/>
        </a:ln>
      </c:spPr>
    </c:title>
    <c:plotArea>
      <c:layout>
        <c:manualLayout>
          <c:xMode val="edge"/>
          <c:yMode val="edge"/>
          <c:x val="0.0405"/>
          <c:y val="0.09575"/>
          <c:w val="0.9585"/>
          <c:h val="0.90425"/>
        </c:manualLayout>
      </c:layout>
      <c:scatterChart>
        <c:scatterStyle val="smoothMarker"/>
        <c:varyColors val="0"/>
        <c:ser>
          <c:idx val="0"/>
          <c:order val="0"/>
          <c:tx>
            <c:v>Baseline Emissions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'All Sector co2'!$B$1:$AF$1</c:f>
              <c:num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xVal>
          <c:yVal>
            <c:numRef>
              <c:f>'All Sector co2'!$B$37:$AF$37</c:f>
              <c:numCache>
                <c:ptCount val="31"/>
                <c:pt idx="0">
                  <c:v>6.485733496971985</c:v>
                </c:pt>
                <c:pt idx="1">
                  <c:v>6.042505770023199</c:v>
                </c:pt>
                <c:pt idx="2">
                  <c:v>6.184505375503915</c:v>
                </c:pt>
                <c:pt idx="3">
                  <c:v>5.9582805118836255</c:v>
                </c:pt>
                <c:pt idx="4">
                  <c:v>6.213787671579255</c:v>
                </c:pt>
                <c:pt idx="5">
                  <c:v>6.3605352638397115</c:v>
                </c:pt>
                <c:pt idx="6">
                  <c:v>6.098106239562275</c:v>
                </c:pt>
                <c:pt idx="7">
                  <c:v>7.109172294054292</c:v>
                </c:pt>
                <c:pt idx="8">
                  <c:v>7.680327649537016</c:v>
                </c:pt>
                <c:pt idx="9">
                  <c:v>9.154799781773104</c:v>
                </c:pt>
                <c:pt idx="10">
                  <c:v>8.750789975004194</c:v>
                </c:pt>
                <c:pt idx="11">
                  <c:v>9.000718284222952</c:v>
                </c:pt>
                <c:pt idx="12">
                  <c:v>9.254700283813655</c:v>
                </c:pt>
                <c:pt idx="13">
                  <c:v>9.512859348549885</c:v>
                </c:pt>
                <c:pt idx="14">
                  <c:v>9.77532261059228</c:v>
                </c:pt>
                <c:pt idx="15">
                  <c:v>10.042221073935735</c:v>
                </c:pt>
                <c:pt idx="16">
                  <c:v>10.313689732342684</c:v>
                </c:pt>
                <c:pt idx="17">
                  <c:v>10.589867690868612</c:v>
                </c:pt>
                <c:pt idx="18">
                  <c:v>10.870898291089304</c:v>
                </c:pt>
                <c:pt idx="19">
                  <c:v>11.156929240142489</c:v>
                </c:pt>
                <c:pt idx="20">
                  <c:v>11.448112743700136</c:v>
                </c:pt>
                <c:pt idx="21">
                  <c:v>11.6299319662256</c:v>
                </c:pt>
                <c:pt idx="22">
                  <c:v>11.8172222024665</c:v>
                </c:pt>
                <c:pt idx="23">
                  <c:v>12.01014999265547</c:v>
                </c:pt>
                <c:pt idx="24">
                  <c:v>12.20888694920476</c:v>
                </c:pt>
                <c:pt idx="25">
                  <c:v>12.413609911202233</c:v>
                </c:pt>
                <c:pt idx="26">
                  <c:v>12.62450110361331</c:v>
                </c:pt>
                <c:pt idx="27">
                  <c:v>12.841748301332256</c:v>
                </c:pt>
                <c:pt idx="28">
                  <c:v>13.065544998230482</c:v>
                </c:pt>
                <c:pt idx="29">
                  <c:v>13.296090581354115</c:v>
                </c:pt>
                <c:pt idx="30">
                  <c:v>13.533590510427633</c:v>
                </c:pt>
              </c:numCache>
            </c:numRef>
          </c:yVal>
          <c:smooth val="1"/>
        </c:ser>
        <c:ser>
          <c:idx val="3"/>
          <c:order val="1"/>
          <c:tx>
            <c:v>Target Emissions Level</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'All Sector co2'!$V$1:$AF$1</c:f>
              <c:numCache>
                <c:ptCount val="11"/>
                <c:pt idx="0">
                  <c:v>2010</c:v>
                </c:pt>
                <c:pt idx="1">
                  <c:v>2011</c:v>
                </c:pt>
                <c:pt idx="2">
                  <c:v>2012</c:v>
                </c:pt>
                <c:pt idx="3">
                  <c:v>2013</c:v>
                </c:pt>
                <c:pt idx="4">
                  <c:v>2014</c:v>
                </c:pt>
                <c:pt idx="5">
                  <c:v>2015</c:v>
                </c:pt>
                <c:pt idx="6">
                  <c:v>2016</c:v>
                </c:pt>
                <c:pt idx="7">
                  <c:v>2017</c:v>
                </c:pt>
                <c:pt idx="8">
                  <c:v>2018</c:v>
                </c:pt>
                <c:pt idx="9">
                  <c:v>2019</c:v>
                </c:pt>
                <c:pt idx="10">
                  <c:v>2020</c:v>
                </c:pt>
              </c:numCache>
            </c:numRef>
          </c:xVal>
          <c:yVal>
            <c:numRef>
              <c:f>'All Sector co2'!$V$46:$AF$46</c:f>
              <c:numCache>
                <c:ptCount val="11"/>
                <c:pt idx="0">
                  <c:v>6.485733496971985</c:v>
                </c:pt>
                <c:pt idx="1">
                  <c:v>6.420876162002266</c:v>
                </c:pt>
                <c:pt idx="2">
                  <c:v>6.356018827032546</c:v>
                </c:pt>
                <c:pt idx="3">
                  <c:v>6.291161492062827</c:v>
                </c:pt>
                <c:pt idx="4">
                  <c:v>6.226304157093107</c:v>
                </c:pt>
                <c:pt idx="5">
                  <c:v>6.161446822123388</c:v>
                </c:pt>
                <c:pt idx="6">
                  <c:v>6.096589487153668</c:v>
                </c:pt>
                <c:pt idx="7">
                  <c:v>6.031732152183949</c:v>
                </c:pt>
                <c:pt idx="8">
                  <c:v>5.966874817214229</c:v>
                </c:pt>
                <c:pt idx="9">
                  <c:v>5.90201748224451</c:v>
                </c:pt>
                <c:pt idx="10">
                  <c:v>5.837160147274787</c:v>
                </c:pt>
              </c:numCache>
            </c:numRef>
          </c:yVal>
          <c:smooth val="1"/>
        </c:ser>
        <c:axId val="56490462"/>
        <c:axId val="38652111"/>
      </c:scatterChart>
      <c:valAx>
        <c:axId val="56490462"/>
        <c:scaling>
          <c:orientation val="minMax"/>
          <c:max val="2020"/>
          <c:min val="1990"/>
        </c:scaling>
        <c:axPos val="b"/>
        <c:delete val="0"/>
        <c:numFmt formatCode="General" sourceLinked="1"/>
        <c:majorTickMark val="out"/>
        <c:minorTickMark val="none"/>
        <c:tickLblPos val="nextTo"/>
        <c:spPr>
          <a:ln w="3175">
            <a:noFill/>
          </a:ln>
        </c:spPr>
        <c:txPr>
          <a:bodyPr/>
          <a:lstStyle/>
          <a:p>
            <a:pPr>
              <a:defRPr lang="en-US" cap="none" sz="1400" b="0" i="0" u="none" baseline="0">
                <a:latin typeface="Arial"/>
                <a:ea typeface="Arial"/>
                <a:cs typeface="Arial"/>
              </a:defRPr>
            </a:pPr>
          </a:p>
        </c:txPr>
        <c:crossAx val="38652111"/>
        <c:crosses val="autoZero"/>
        <c:crossBetween val="midCat"/>
        <c:dispUnits/>
        <c:majorUnit val="10"/>
      </c:valAx>
      <c:valAx>
        <c:axId val="38652111"/>
        <c:scaling>
          <c:orientation val="minMax"/>
          <c:max val="20"/>
          <c:min val="0"/>
        </c:scaling>
        <c:axPos val="l"/>
        <c:title>
          <c:tx>
            <c:rich>
              <a:bodyPr vert="horz" rot="-5400000" anchor="ctr"/>
              <a:lstStyle/>
              <a:p>
                <a:pPr algn="ctr" rtl="1">
                  <a:defRPr/>
                </a:pPr>
                <a:r>
                  <a:rPr lang="en-US" cap="none" sz="1200" b="1" i="0" u="none" baseline="0">
                    <a:latin typeface="Arial"/>
                    <a:ea typeface="Arial"/>
                    <a:cs typeface="Arial"/>
                  </a:rPr>
                  <a:t>MMTCO2E</a:t>
                </a:r>
              </a:p>
            </c:rich>
          </c:tx>
          <c:layout/>
          <c:overlay val="0"/>
          <c:spPr>
            <a:noFill/>
            <a:ln>
              <a:noFill/>
            </a:ln>
          </c:spPr>
        </c:title>
        <c:majorGridlines>
          <c:spPr>
            <a:ln w="3175">
              <a:solidFill>
                <a:srgbClr val="FFFFFF"/>
              </a:solidFill>
            </a:ln>
          </c:spPr>
        </c:majorGridlines>
        <c:delete val="0"/>
        <c:numFmt formatCode="0" sourceLinked="0"/>
        <c:majorTickMark val="out"/>
        <c:minorTickMark val="none"/>
        <c:tickLblPos val="nextTo"/>
        <c:txPr>
          <a:bodyPr/>
          <a:lstStyle/>
          <a:p>
            <a:pPr>
              <a:defRPr lang="en-US" cap="none" sz="1400" b="0" i="0" u="none" baseline="0">
                <a:latin typeface="Arial"/>
                <a:ea typeface="Arial"/>
                <a:cs typeface="Arial"/>
              </a:defRPr>
            </a:pPr>
          </a:p>
        </c:txPr>
        <c:crossAx val="56490462"/>
        <c:crossesAt val="1985"/>
        <c:crossBetween val="midCat"/>
        <c:dispUnits/>
        <c:majorUnit val="5"/>
      </c:valAx>
      <c:spPr>
        <a:solidFill>
          <a:srgbClr val="FFFFFF"/>
        </a:solidFill>
        <a:ln w="12700">
          <a:solidFill>
            <a:srgbClr val="808080"/>
          </a:solidFill>
        </a:ln>
      </c:spPr>
    </c:plotArea>
    <c:legend>
      <c:legendPos val="r"/>
      <c:layout>
        <c:manualLayout>
          <c:xMode val="edge"/>
          <c:yMode val="edge"/>
          <c:x val="0.6785"/>
          <c:y val="0.72175"/>
          <c:w val="0.25125"/>
          <c:h val="0.178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tabSelected="1" workbookViewId="0" zoomToFit="1"/>
  </sheetViews>
  <pageMargins left="0.75" right="0.75" top="1" bottom="1" header="0.5" footer="0.5"/>
  <pageSetup horizontalDpi="600" verticalDpi="6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858375" cy="4943475"/>
    <xdr:graphicFrame>
      <xdr:nvGraphicFramePr>
        <xdr:cNvPr id="1" name="Chart 1"/>
        <xdr:cNvGraphicFramePr/>
      </xdr:nvGraphicFramePr>
      <xdr:xfrm>
        <a:off x="0" y="0"/>
        <a:ext cx="9858375" cy="4943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858375" cy="4943475"/>
    <xdr:graphicFrame>
      <xdr:nvGraphicFramePr>
        <xdr:cNvPr id="1" name="Shape 1025"/>
        <xdr:cNvGraphicFramePr/>
      </xdr:nvGraphicFramePr>
      <xdr:xfrm>
        <a:off x="0" y="0"/>
        <a:ext cx="9858375" cy="4943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858375" cy="4943475"/>
    <xdr:graphicFrame>
      <xdr:nvGraphicFramePr>
        <xdr:cNvPr id="1" name="Shape 1025"/>
        <xdr:cNvGraphicFramePr/>
      </xdr:nvGraphicFramePr>
      <xdr:xfrm>
        <a:off x="0" y="0"/>
        <a:ext cx="9858375" cy="4943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858375" cy="4943475"/>
    <xdr:graphicFrame>
      <xdr:nvGraphicFramePr>
        <xdr:cNvPr id="1" name="Shape 1025"/>
        <xdr:cNvGraphicFramePr/>
      </xdr:nvGraphicFramePr>
      <xdr:xfrm>
        <a:off x="0" y="0"/>
        <a:ext cx="9858375" cy="4943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858375" cy="4943475"/>
    <xdr:graphicFrame>
      <xdr:nvGraphicFramePr>
        <xdr:cNvPr id="1" name="Shape 1025"/>
        <xdr:cNvGraphicFramePr/>
      </xdr:nvGraphicFramePr>
      <xdr:xfrm>
        <a:off x="0" y="0"/>
        <a:ext cx="9858375" cy="4943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858375" cy="4943475"/>
    <xdr:graphicFrame>
      <xdr:nvGraphicFramePr>
        <xdr:cNvPr id="1" name="Shape 1025"/>
        <xdr:cNvGraphicFramePr/>
      </xdr:nvGraphicFramePr>
      <xdr:xfrm>
        <a:off x="0" y="0"/>
        <a:ext cx="9858375" cy="49434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858375" cy="4943475"/>
    <xdr:graphicFrame>
      <xdr:nvGraphicFramePr>
        <xdr:cNvPr id="1" name="Shape 1025"/>
        <xdr:cNvGraphicFramePr/>
      </xdr:nvGraphicFramePr>
      <xdr:xfrm>
        <a:off x="0" y="0"/>
        <a:ext cx="9858375" cy="49434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858375" cy="4943475"/>
    <xdr:graphicFrame>
      <xdr:nvGraphicFramePr>
        <xdr:cNvPr id="1" name="Shape 1025"/>
        <xdr:cNvGraphicFramePr/>
      </xdr:nvGraphicFramePr>
      <xdr:xfrm>
        <a:off x="0" y="0"/>
        <a:ext cx="9858375" cy="49434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mestic_Planning\Projects\CT_GHG_plan\baseline\EPA_Inventory_Tool\CO2FFC%20Module_04.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mestic_Planning\Projects\CT_GHG_plan\baseline\EPA_Inventory_Tool\Ag%20Module_04.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Transport&amp;Climate\Connecticut\Policy%20Options\NYTransport_Matrix_(11-4-02)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ol"/>
      <sheetName val="Residential"/>
      <sheetName val="Commercial"/>
      <sheetName val="Industrial"/>
      <sheetName val="Transportation"/>
      <sheetName val="Utilities"/>
      <sheetName val="Bunker Fuels"/>
      <sheetName val="Summary-MMTCE"/>
      <sheetName val="Summary-MMTCO2E"/>
      <sheetName val="FF Consumption"/>
      <sheetName val="Coal CC"/>
      <sheetName val="Non-Energy Consump."/>
      <sheetName val="Variable CC's"/>
      <sheetName val="Code Key"/>
      <sheetName val="SNG"/>
      <sheetName val="Ethanol"/>
      <sheetName val="Data Sources"/>
      <sheetName val="List Data"/>
    </sheetNames>
    <sheetDataSet>
      <sheetData sheetId="0">
        <row r="20">
          <cell r="D20">
            <v>43.98222885000001</v>
          </cell>
        </row>
        <row r="23">
          <cell r="D23">
            <v>43.47516556000001</v>
          </cell>
        </row>
        <row r="24">
          <cell r="D24" t="str">
            <v>variable by year</v>
          </cell>
        </row>
        <row r="27">
          <cell r="D27">
            <v>47.377348270000006</v>
          </cell>
        </row>
        <row r="32">
          <cell r="D32">
            <v>61.39875055000001</v>
          </cell>
        </row>
        <row r="37">
          <cell r="D37" t="str">
            <v>variable by year</v>
          </cell>
        </row>
        <row r="43">
          <cell r="D43">
            <v>31.900894810000004</v>
          </cell>
        </row>
      </sheetData>
      <sheetData sheetId="10">
        <row r="6">
          <cell r="E6" t="str">
            <v>AL Electric Utilities Coal CC</v>
          </cell>
          <cell r="F6">
            <v>55.93636363636363</v>
          </cell>
          <cell r="G6">
            <v>55.99090909090909</v>
          </cell>
          <cell r="H6">
            <v>55.99090909090909</v>
          </cell>
          <cell r="I6">
            <v>55.99090909090909</v>
          </cell>
          <cell r="J6">
            <v>55.99090909090909</v>
          </cell>
          <cell r="K6">
            <v>56.127272727272725</v>
          </cell>
          <cell r="L6">
            <v>56.127272727272725</v>
          </cell>
          <cell r="M6">
            <v>56.24065363636363</v>
          </cell>
          <cell r="N6">
            <v>55.39090909090908</v>
          </cell>
          <cell r="O6">
            <v>55.367999999999995</v>
          </cell>
          <cell r="P6">
            <v>55.367999999999995</v>
          </cell>
        </row>
        <row r="7">
          <cell r="E7" t="str">
            <v>AK Electric Utilities Coal CC</v>
          </cell>
          <cell r="F7">
            <v>58.36363636363636</v>
          </cell>
          <cell r="G7">
            <v>58.36363636363636</v>
          </cell>
          <cell r="H7">
            <v>58.36363636363636</v>
          </cell>
          <cell r="I7">
            <v>58.36363636363636</v>
          </cell>
          <cell r="J7">
            <v>57.825613636363634</v>
          </cell>
          <cell r="K7">
            <v>58.36363636363636</v>
          </cell>
          <cell r="L7">
            <v>58.36363636363636</v>
          </cell>
          <cell r="M7">
            <v>57.825613636363634</v>
          </cell>
          <cell r="N7">
            <v>56.209090909090904</v>
          </cell>
          <cell r="O7">
            <v>56.21399999999999</v>
          </cell>
          <cell r="P7">
            <v>56.21399999999999</v>
          </cell>
        </row>
        <row r="8">
          <cell r="E8" t="str">
            <v>AR Electric Utilities Coal CC</v>
          </cell>
          <cell r="F8">
            <v>57.54545454545454</v>
          </cell>
          <cell r="G8">
            <v>58.0090909090909</v>
          </cell>
          <cell r="H8">
            <v>58.0090909090909</v>
          </cell>
          <cell r="I8">
            <v>58.0090909090909</v>
          </cell>
          <cell r="J8">
            <v>58.0090909090909</v>
          </cell>
          <cell r="K8">
            <v>58.0090909090909</v>
          </cell>
          <cell r="L8">
            <v>58.0090909090909</v>
          </cell>
          <cell r="M8">
            <v>58.01263636363636</v>
          </cell>
          <cell r="N8">
            <v>56.209090909090904</v>
          </cell>
          <cell r="O8">
            <v>56.21399999999999</v>
          </cell>
          <cell r="P8">
            <v>56.21399999999999</v>
          </cell>
        </row>
        <row r="9">
          <cell r="E9" t="str">
            <v>AZ Electric Utilities Coal CC</v>
          </cell>
          <cell r="F9">
            <v>56.64545454545454</v>
          </cell>
          <cell r="G9">
            <v>56.64545454545454</v>
          </cell>
          <cell r="H9">
            <v>56.64545454545454</v>
          </cell>
          <cell r="I9">
            <v>56.590909090909086</v>
          </cell>
          <cell r="J9">
            <v>56.590909090909086</v>
          </cell>
          <cell r="K9">
            <v>56.61818181818181</v>
          </cell>
          <cell r="L9">
            <v>56.61818181818181</v>
          </cell>
          <cell r="M9">
            <v>56.58275454545454</v>
          </cell>
          <cell r="N9">
            <v>55.63636363636363</v>
          </cell>
          <cell r="O9">
            <v>56.129727272727266</v>
          </cell>
          <cell r="P9">
            <v>56.129727272727266</v>
          </cell>
        </row>
        <row r="10">
          <cell r="E10" t="str">
            <v>CA Electric Utilities Coal CC</v>
          </cell>
          <cell r="F10">
            <v>0</v>
          </cell>
          <cell r="G10">
            <v>0</v>
          </cell>
          <cell r="H10">
            <v>0</v>
          </cell>
          <cell r="I10">
            <v>0</v>
          </cell>
          <cell r="J10">
            <v>0</v>
          </cell>
          <cell r="K10">
            <v>0</v>
          </cell>
          <cell r="L10">
            <v>0</v>
          </cell>
          <cell r="M10">
            <v>0</v>
          </cell>
          <cell r="N10">
            <v>0</v>
          </cell>
          <cell r="O10">
            <v>0</v>
          </cell>
          <cell r="P10">
            <v>0</v>
          </cell>
        </row>
        <row r="11">
          <cell r="E11" t="str">
            <v>CO Electric Utilities Coal CC</v>
          </cell>
          <cell r="F11">
            <v>57.24545454545454</v>
          </cell>
          <cell r="G11">
            <v>57.21818181818182</v>
          </cell>
          <cell r="H11">
            <v>57.21818181818182</v>
          </cell>
          <cell r="I11">
            <v>57.24545454545454</v>
          </cell>
          <cell r="J11">
            <v>57.19090909090908</v>
          </cell>
          <cell r="K11">
            <v>57.21818181818182</v>
          </cell>
          <cell r="L11">
            <v>57.3</v>
          </cell>
          <cell r="M11">
            <v>57.25345636363636</v>
          </cell>
          <cell r="N11">
            <v>55.63636363636363</v>
          </cell>
          <cell r="O11">
            <v>55.85863636363636</v>
          </cell>
          <cell r="P11">
            <v>55.85863636363636</v>
          </cell>
        </row>
        <row r="12">
          <cell r="E12" t="str">
            <v>CT Electric Utilities Coal CC</v>
          </cell>
          <cell r="F12">
            <v>55.85454545454545</v>
          </cell>
          <cell r="G12">
            <v>55.85454545454545</v>
          </cell>
          <cell r="H12">
            <v>55.88181818181818</v>
          </cell>
          <cell r="I12">
            <v>55.90909090909091</v>
          </cell>
          <cell r="J12">
            <v>55.90909090909091</v>
          </cell>
          <cell r="K12">
            <v>55.85454545454545</v>
          </cell>
          <cell r="L12">
            <v>55.85454545454545</v>
          </cell>
          <cell r="M12">
            <v>55.96297636363636</v>
          </cell>
          <cell r="N12">
            <v>55.39090909090908</v>
          </cell>
          <cell r="O12">
            <v>55.830229696969695</v>
          </cell>
          <cell r="P12">
            <v>55.830229696969695</v>
          </cell>
        </row>
        <row r="13">
          <cell r="E13" t="str">
            <v>DC Electric Utilities Coal CC</v>
          </cell>
          <cell r="F13">
            <v>0</v>
          </cell>
          <cell r="G13">
            <v>0</v>
          </cell>
          <cell r="H13">
            <v>0</v>
          </cell>
          <cell r="I13">
            <v>0</v>
          </cell>
          <cell r="J13">
            <v>0</v>
          </cell>
          <cell r="K13">
            <v>0</v>
          </cell>
          <cell r="L13">
            <v>0</v>
          </cell>
          <cell r="M13">
            <v>0</v>
          </cell>
          <cell r="N13">
            <v>0</v>
          </cell>
          <cell r="O13">
            <v>0</v>
          </cell>
          <cell r="P13">
            <v>0</v>
          </cell>
        </row>
        <row r="14">
          <cell r="E14" t="str">
            <v>DE Electric Utilities Coal CC</v>
          </cell>
          <cell r="F14">
            <v>56.37272727272727</v>
          </cell>
          <cell r="G14">
            <v>56.4</v>
          </cell>
          <cell r="H14">
            <v>56.42727272727272</v>
          </cell>
          <cell r="I14">
            <v>56.42727272727272</v>
          </cell>
          <cell r="J14">
            <v>56.48181818181818</v>
          </cell>
          <cell r="K14">
            <v>56.53636363636364</v>
          </cell>
          <cell r="L14">
            <v>56.53636363636364</v>
          </cell>
          <cell r="M14">
            <v>56.422720909090906</v>
          </cell>
          <cell r="N14">
            <v>55.39090909090908</v>
          </cell>
          <cell r="O14">
            <v>55.837909090909086</v>
          </cell>
          <cell r="P14">
            <v>55.837909090909086</v>
          </cell>
        </row>
        <row r="15">
          <cell r="E15" t="str">
            <v>FL Electric Utilities Coal CC</v>
          </cell>
          <cell r="F15">
            <v>55.772727272727266</v>
          </cell>
          <cell r="G15">
            <v>55.74545454545454</v>
          </cell>
          <cell r="H15">
            <v>55.74545454545454</v>
          </cell>
          <cell r="I15">
            <v>55.772727272727266</v>
          </cell>
          <cell r="J15">
            <v>55.8</v>
          </cell>
          <cell r="K15">
            <v>55.772727272727266</v>
          </cell>
          <cell r="L15">
            <v>55.8</v>
          </cell>
          <cell r="M15">
            <v>55.849617272727265</v>
          </cell>
          <cell r="N15">
            <v>55.55454545454545</v>
          </cell>
          <cell r="O15">
            <v>55.35081818181818</v>
          </cell>
          <cell r="P15">
            <v>55.35081818181818</v>
          </cell>
        </row>
        <row r="16">
          <cell r="E16" t="str">
            <v>GA Electric Utilities Coal CC</v>
          </cell>
          <cell r="F16">
            <v>55.963636363636354</v>
          </cell>
          <cell r="G16">
            <v>55.963636363636354</v>
          </cell>
          <cell r="H16">
            <v>55.85454545454545</v>
          </cell>
          <cell r="I16">
            <v>55.99090909090909</v>
          </cell>
          <cell r="J16">
            <v>56.23636363636363</v>
          </cell>
          <cell r="K16">
            <v>56.34545454545454</v>
          </cell>
          <cell r="L16">
            <v>56.34545454545454</v>
          </cell>
          <cell r="M16">
            <v>56.2895809090909</v>
          </cell>
          <cell r="N16">
            <v>55.418181818181814</v>
          </cell>
          <cell r="O16">
            <v>55.41736363636363</v>
          </cell>
          <cell r="P16">
            <v>55.41736363636363</v>
          </cell>
        </row>
        <row r="17">
          <cell r="E17" t="str">
            <v>HI Electric Utilities Coal CC</v>
          </cell>
          <cell r="F17">
            <v>0</v>
          </cell>
          <cell r="G17">
            <v>0</v>
          </cell>
          <cell r="H17">
            <v>0</v>
          </cell>
          <cell r="I17">
            <v>0</v>
          </cell>
          <cell r="J17">
            <v>0</v>
          </cell>
          <cell r="K17">
            <v>0</v>
          </cell>
          <cell r="L17">
            <v>0</v>
          </cell>
          <cell r="M17">
            <v>0</v>
          </cell>
          <cell r="N17">
            <v>0</v>
          </cell>
          <cell r="O17">
            <v>0</v>
          </cell>
          <cell r="P17">
            <v>0</v>
          </cell>
        </row>
        <row r="18">
          <cell r="E18" t="str">
            <v>IA Electric Utilities Coal CC</v>
          </cell>
          <cell r="F18">
            <v>57.463636363636354</v>
          </cell>
          <cell r="G18">
            <v>57.49090909090909</v>
          </cell>
          <cell r="H18">
            <v>57.57272727272726</v>
          </cell>
          <cell r="I18">
            <v>57.79090909090909</v>
          </cell>
          <cell r="J18">
            <v>57.68181818181818</v>
          </cell>
          <cell r="K18">
            <v>57.79090909090909</v>
          </cell>
          <cell r="L18">
            <v>57.79090909090909</v>
          </cell>
          <cell r="M18">
            <v>57.787319999999994</v>
          </cell>
          <cell r="N18">
            <v>55.90909090909091</v>
          </cell>
          <cell r="O18">
            <v>55.98872727272727</v>
          </cell>
          <cell r="P18">
            <v>55.98872727272727</v>
          </cell>
        </row>
        <row r="19">
          <cell r="E19" t="str">
            <v>ID Electric Utilities Coal CC</v>
          </cell>
          <cell r="F19">
            <v>0</v>
          </cell>
          <cell r="G19">
            <v>0</v>
          </cell>
          <cell r="H19">
            <v>0</v>
          </cell>
          <cell r="I19">
            <v>0</v>
          </cell>
          <cell r="J19">
            <v>0</v>
          </cell>
          <cell r="K19">
            <v>0</v>
          </cell>
          <cell r="L19">
            <v>0</v>
          </cell>
          <cell r="M19">
            <v>0</v>
          </cell>
          <cell r="N19">
            <v>0</v>
          </cell>
          <cell r="O19">
            <v>0</v>
          </cell>
          <cell r="P19">
            <v>0</v>
          </cell>
        </row>
        <row r="20">
          <cell r="E20" t="str">
            <v>IL Electric Utilities Coal CC</v>
          </cell>
          <cell r="F20">
            <v>56.07272727272727</v>
          </cell>
          <cell r="G20">
            <v>56.15454545454545</v>
          </cell>
          <cell r="H20">
            <v>56.23636363636363</v>
          </cell>
          <cell r="I20">
            <v>56.42727272727272</v>
          </cell>
          <cell r="J20">
            <v>56.53636363636364</v>
          </cell>
          <cell r="K20">
            <v>56.67272727272727</v>
          </cell>
          <cell r="L20">
            <v>56.7</v>
          </cell>
          <cell r="M20">
            <v>56.73269454545454</v>
          </cell>
          <cell r="N20">
            <v>55.71818181818182</v>
          </cell>
          <cell r="O20">
            <v>55.49945454545454</v>
          </cell>
          <cell r="P20">
            <v>55.49945454545454</v>
          </cell>
        </row>
        <row r="21">
          <cell r="E21" t="str">
            <v>IN Electric Utilities Coal CC</v>
          </cell>
          <cell r="F21">
            <v>56.018181818181816</v>
          </cell>
          <cell r="G21">
            <v>56.07272727272727</v>
          </cell>
          <cell r="H21">
            <v>56.07272727272727</v>
          </cell>
          <cell r="I21">
            <v>56.127272727272725</v>
          </cell>
          <cell r="J21">
            <v>56.18181818181818</v>
          </cell>
          <cell r="K21">
            <v>56.31818181818181</v>
          </cell>
          <cell r="L21">
            <v>56.31818181818181</v>
          </cell>
          <cell r="M21">
            <v>56.25627545454545</v>
          </cell>
          <cell r="N21">
            <v>55.39090909090908</v>
          </cell>
          <cell r="O21">
            <v>55.16890909090909</v>
          </cell>
          <cell r="P21">
            <v>55.16890909090909</v>
          </cell>
        </row>
        <row r="22">
          <cell r="E22" t="str">
            <v>KS Electric Utilities Coal CC</v>
          </cell>
          <cell r="F22">
            <v>57.463636363636354</v>
          </cell>
          <cell r="G22">
            <v>57.43636363636363</v>
          </cell>
          <cell r="H22">
            <v>57.518181818181816</v>
          </cell>
          <cell r="I22">
            <v>57.79090909090909</v>
          </cell>
          <cell r="J22">
            <v>57.65454545454545</v>
          </cell>
          <cell r="K22">
            <v>57.68181818181818</v>
          </cell>
          <cell r="L22">
            <v>57.57272727272726</v>
          </cell>
          <cell r="M22">
            <v>57.656702727272716</v>
          </cell>
          <cell r="N22">
            <v>55.88181818181818</v>
          </cell>
          <cell r="O22">
            <v>55.715999999999994</v>
          </cell>
          <cell r="P22">
            <v>55.715999999999994</v>
          </cell>
        </row>
        <row r="23">
          <cell r="E23" t="str">
            <v>KY Electric Utilities Coal CC</v>
          </cell>
          <cell r="F23">
            <v>55.66363636363636</v>
          </cell>
          <cell r="G23">
            <v>55.71818181818182</v>
          </cell>
          <cell r="H23">
            <v>55.66363636363636</v>
          </cell>
          <cell r="I23">
            <v>55.71818181818182</v>
          </cell>
          <cell r="J23">
            <v>55.71818181818182</v>
          </cell>
          <cell r="K23">
            <v>55.71818181818182</v>
          </cell>
          <cell r="L23">
            <v>55.772727272727266</v>
          </cell>
          <cell r="M23">
            <v>55.78989545454545</v>
          </cell>
          <cell r="N23">
            <v>55.418181818181814</v>
          </cell>
          <cell r="O23">
            <v>55.33527272727272</v>
          </cell>
          <cell r="P23">
            <v>55.33527272727272</v>
          </cell>
        </row>
        <row r="24">
          <cell r="E24" t="str">
            <v>LA Electric Utilities Coal CC</v>
          </cell>
          <cell r="F24">
            <v>58.0090909090909</v>
          </cell>
          <cell r="G24">
            <v>58.03636363636363</v>
          </cell>
          <cell r="H24">
            <v>58.06363636363636</v>
          </cell>
          <cell r="I24">
            <v>58.06363636363636</v>
          </cell>
          <cell r="J24">
            <v>58.06363636363636</v>
          </cell>
          <cell r="K24">
            <v>58.06363636363636</v>
          </cell>
          <cell r="L24">
            <v>58.06363636363636</v>
          </cell>
          <cell r="M24">
            <v>58.06411363636363</v>
          </cell>
          <cell r="N24">
            <v>56.23636363636363</v>
          </cell>
          <cell r="O24">
            <v>56.47854545454545</v>
          </cell>
          <cell r="P24">
            <v>56.47854545454545</v>
          </cell>
        </row>
        <row r="25">
          <cell r="E25" t="str">
            <v>MA Electric Utilities Coal CC</v>
          </cell>
          <cell r="F25">
            <v>56.31818181818181</v>
          </cell>
          <cell r="G25">
            <v>56.37272727272727</v>
          </cell>
          <cell r="H25">
            <v>56.4</v>
          </cell>
          <cell r="I25">
            <v>56.4</v>
          </cell>
          <cell r="J25">
            <v>56.37272727272727</v>
          </cell>
          <cell r="K25">
            <v>56.34545454545454</v>
          </cell>
          <cell r="L25">
            <v>56.34545454545454</v>
          </cell>
          <cell r="M25">
            <v>56.29982181818182</v>
          </cell>
          <cell r="N25">
            <v>55.39090909090908</v>
          </cell>
          <cell r="O25">
            <v>55.39090909090908</v>
          </cell>
          <cell r="P25">
            <v>55.39090909090908</v>
          </cell>
        </row>
        <row r="26">
          <cell r="E26" t="str">
            <v>MD Electric Utilities Coal CC</v>
          </cell>
          <cell r="F26">
            <v>56.5090909090909</v>
          </cell>
          <cell r="G26">
            <v>56.5090909090909</v>
          </cell>
          <cell r="H26">
            <v>56.45454545454545</v>
          </cell>
          <cell r="I26">
            <v>56.4</v>
          </cell>
          <cell r="J26">
            <v>56.45454545454545</v>
          </cell>
          <cell r="K26">
            <v>56.45454545454545</v>
          </cell>
          <cell r="L26">
            <v>56.45454545454545</v>
          </cell>
          <cell r="M26">
            <v>56.44093090909091</v>
          </cell>
          <cell r="N26">
            <v>55.39090909090908</v>
          </cell>
          <cell r="O26">
            <v>55.80081818181818</v>
          </cell>
          <cell r="P26">
            <v>55.80081818181818</v>
          </cell>
        </row>
        <row r="27">
          <cell r="E27" t="str">
            <v>ME Electric Utilities Coal CC</v>
          </cell>
          <cell r="F27">
            <v>0</v>
          </cell>
          <cell r="G27">
            <v>0</v>
          </cell>
          <cell r="H27">
            <v>0</v>
          </cell>
          <cell r="I27">
            <v>0</v>
          </cell>
          <cell r="J27">
            <v>0</v>
          </cell>
          <cell r="K27">
            <v>0</v>
          </cell>
          <cell r="L27">
            <v>0</v>
          </cell>
          <cell r="M27">
            <v>0</v>
          </cell>
          <cell r="N27">
            <v>0</v>
          </cell>
          <cell r="O27">
            <v>0</v>
          </cell>
          <cell r="P27">
            <v>0</v>
          </cell>
        </row>
        <row r="28">
          <cell r="E28" t="str">
            <v>MI Electric Utilities Coal CC</v>
          </cell>
          <cell r="F28">
            <v>56.91818181818181</v>
          </cell>
          <cell r="G28">
            <v>56.97272727272727</v>
          </cell>
          <cell r="H28">
            <v>56.97272727272727</v>
          </cell>
          <cell r="I28">
            <v>57.027272727272724</v>
          </cell>
          <cell r="J28">
            <v>57</v>
          </cell>
          <cell r="K28">
            <v>57.10909090909091</v>
          </cell>
          <cell r="L28">
            <v>57.21818181818182</v>
          </cell>
          <cell r="M28">
            <v>57.16149818181818</v>
          </cell>
          <cell r="N28">
            <v>55.5</v>
          </cell>
          <cell r="O28">
            <v>55.659</v>
          </cell>
          <cell r="P28">
            <v>55.659</v>
          </cell>
        </row>
        <row r="29">
          <cell r="E29" t="str">
            <v>MN Electric Utilities Coal CC</v>
          </cell>
          <cell r="F29">
            <v>58.090909090909086</v>
          </cell>
          <cell r="G29">
            <v>58.090909090909086</v>
          </cell>
          <cell r="H29">
            <v>58.090909090909086</v>
          </cell>
          <cell r="I29">
            <v>58.090909090909086</v>
          </cell>
          <cell r="J29">
            <v>58.090909090909086</v>
          </cell>
          <cell r="K29">
            <v>58.090909090909086</v>
          </cell>
          <cell r="L29">
            <v>58.090909090909086</v>
          </cell>
          <cell r="M29">
            <v>58.09571181818181</v>
          </cell>
          <cell r="N29">
            <v>56.209090909090904</v>
          </cell>
          <cell r="O29">
            <v>56.17636363636363</v>
          </cell>
          <cell r="P29">
            <v>56.17636363636363</v>
          </cell>
        </row>
        <row r="30">
          <cell r="E30" t="str">
            <v>MO Electric Utilities Coal CC</v>
          </cell>
          <cell r="F30">
            <v>56.1</v>
          </cell>
          <cell r="G30">
            <v>56.23636363636363</v>
          </cell>
          <cell r="H30">
            <v>56.23636363636363</v>
          </cell>
          <cell r="I30">
            <v>56.836363636363636</v>
          </cell>
          <cell r="J30">
            <v>56.91818181818181</v>
          </cell>
          <cell r="K30">
            <v>57.43636363636363</v>
          </cell>
          <cell r="L30">
            <v>57.57272727272726</v>
          </cell>
          <cell r="M30">
            <v>57.68372727272727</v>
          </cell>
          <cell r="N30">
            <v>55.85454545454545</v>
          </cell>
          <cell r="O30">
            <v>55.8160909090909</v>
          </cell>
          <cell r="P30">
            <v>55.8160909090909</v>
          </cell>
        </row>
        <row r="31">
          <cell r="E31" t="str">
            <v>MS Electric Utilities Coal CC</v>
          </cell>
          <cell r="F31">
            <v>55.69090909090908</v>
          </cell>
          <cell r="G31">
            <v>55.772727272727266</v>
          </cell>
          <cell r="H31">
            <v>55.772727272727266</v>
          </cell>
          <cell r="I31">
            <v>55.85454545454545</v>
          </cell>
          <cell r="J31">
            <v>56.42727272727272</v>
          </cell>
          <cell r="K31">
            <v>56.42727272727272</v>
          </cell>
          <cell r="L31">
            <v>56.53636363636364</v>
          </cell>
          <cell r="M31">
            <v>56.984154545454544</v>
          </cell>
          <cell r="N31">
            <v>55.71818181818182</v>
          </cell>
          <cell r="O31">
            <v>55.338272727272724</v>
          </cell>
          <cell r="P31">
            <v>55.338272727272724</v>
          </cell>
        </row>
        <row r="32">
          <cell r="E32" t="str">
            <v>MT Electric Utilities Coal CC</v>
          </cell>
          <cell r="F32">
            <v>58.22727272727272</v>
          </cell>
          <cell r="G32">
            <v>58.22727272727272</v>
          </cell>
          <cell r="H32">
            <v>58.22727272727272</v>
          </cell>
          <cell r="I32">
            <v>58.25454545454545</v>
          </cell>
          <cell r="J32">
            <v>58.22727272727272</v>
          </cell>
          <cell r="K32">
            <v>58.25454545454545</v>
          </cell>
          <cell r="L32">
            <v>58.22727272727272</v>
          </cell>
          <cell r="M32">
            <v>58.22124818181818</v>
          </cell>
          <cell r="N32">
            <v>56.263636363636365</v>
          </cell>
          <cell r="O32">
            <v>56.27018181818182</v>
          </cell>
          <cell r="P32">
            <v>56.27018181818182</v>
          </cell>
        </row>
        <row r="33">
          <cell r="E33" t="str">
            <v>NC Electric Utilities Coal CC</v>
          </cell>
          <cell r="F33">
            <v>56.127272727272725</v>
          </cell>
          <cell r="G33">
            <v>56.127272727272725</v>
          </cell>
          <cell r="H33">
            <v>56.127272727272725</v>
          </cell>
          <cell r="I33">
            <v>56.127272727272725</v>
          </cell>
          <cell r="J33">
            <v>56.127272727272725</v>
          </cell>
          <cell r="K33">
            <v>56.127272727272725</v>
          </cell>
          <cell r="L33">
            <v>56.1</v>
          </cell>
          <cell r="M33">
            <v>56.11158</v>
          </cell>
          <cell r="N33">
            <v>55.39090909090908</v>
          </cell>
          <cell r="O33">
            <v>55.51418181818181</v>
          </cell>
          <cell r="P33">
            <v>55.51418181818181</v>
          </cell>
        </row>
        <row r="34">
          <cell r="E34" t="str">
            <v>ND Electric Utilities Coal CC</v>
          </cell>
          <cell r="F34">
            <v>58.60909090909091</v>
          </cell>
          <cell r="G34">
            <v>59.67272727272727</v>
          </cell>
          <cell r="H34">
            <v>59.67272727272727</v>
          </cell>
          <cell r="I34">
            <v>59.67272727272727</v>
          </cell>
          <cell r="J34">
            <v>59.67272727272727</v>
          </cell>
          <cell r="K34">
            <v>59.67272727272727</v>
          </cell>
          <cell r="L34">
            <v>59.64545454545454</v>
          </cell>
          <cell r="M34">
            <v>59.65081090909091</v>
          </cell>
          <cell r="N34">
            <v>58.11818181818181</v>
          </cell>
          <cell r="O34">
            <v>59.065090909090905</v>
          </cell>
          <cell r="P34">
            <v>59.065090909090905</v>
          </cell>
        </row>
        <row r="35">
          <cell r="E35" t="str">
            <v>NE Electric Utilities Coal CC</v>
          </cell>
          <cell r="F35">
            <v>58.0090909090909</v>
          </cell>
          <cell r="G35">
            <v>58.0090909090909</v>
          </cell>
          <cell r="H35">
            <v>58.0090909090909</v>
          </cell>
          <cell r="I35">
            <v>58.0090909090909</v>
          </cell>
          <cell r="J35">
            <v>57.98181818181818</v>
          </cell>
          <cell r="K35">
            <v>58.0090909090909</v>
          </cell>
          <cell r="L35">
            <v>58.0090909090909</v>
          </cell>
          <cell r="M35">
            <v>58.00574181818182</v>
          </cell>
          <cell r="N35">
            <v>56.127272727272725</v>
          </cell>
          <cell r="O35">
            <v>56.177454545454545</v>
          </cell>
          <cell r="P35">
            <v>56.177454545454545</v>
          </cell>
        </row>
        <row r="36">
          <cell r="E36" t="str">
            <v>NH Electric Utilities Coal CC</v>
          </cell>
          <cell r="F36">
            <v>56.37272727272727</v>
          </cell>
          <cell r="G36">
            <v>56.23636363636363</v>
          </cell>
          <cell r="H36">
            <v>56.263636363636365</v>
          </cell>
          <cell r="I36">
            <v>56.263636363636365</v>
          </cell>
          <cell r="J36">
            <v>56.209090909090904</v>
          </cell>
          <cell r="K36">
            <v>56.209090909090904</v>
          </cell>
          <cell r="L36">
            <v>56.23636363636363</v>
          </cell>
          <cell r="M36">
            <v>56.235823636363634</v>
          </cell>
          <cell r="N36">
            <v>55.39090909090908</v>
          </cell>
          <cell r="O36">
            <v>55.58018181818182</v>
          </cell>
          <cell r="P36">
            <v>55.58018181818182</v>
          </cell>
        </row>
        <row r="37">
          <cell r="E37" t="str">
            <v>NJ Electric Utilities Coal CC</v>
          </cell>
          <cell r="F37">
            <v>56.37272727272727</v>
          </cell>
          <cell r="G37">
            <v>56.37272727272727</v>
          </cell>
          <cell r="H37">
            <v>56.34545454545454</v>
          </cell>
          <cell r="I37">
            <v>56.37272727272727</v>
          </cell>
          <cell r="J37">
            <v>56.31818181818181</v>
          </cell>
          <cell r="K37">
            <v>56.29090909090909</v>
          </cell>
          <cell r="L37">
            <v>56.37272727272727</v>
          </cell>
          <cell r="M37">
            <v>56.34591818181818</v>
          </cell>
          <cell r="N37">
            <v>55.39090909090908</v>
          </cell>
          <cell r="O37">
            <v>55.79536363636363</v>
          </cell>
          <cell r="P37">
            <v>55.79536363636363</v>
          </cell>
        </row>
        <row r="38">
          <cell r="E38" t="str">
            <v>NM Electric Utilities Coal CC</v>
          </cell>
          <cell r="F38">
            <v>56.15454545454545</v>
          </cell>
          <cell r="G38">
            <v>56.1</v>
          </cell>
          <cell r="H38">
            <v>56.1</v>
          </cell>
          <cell r="I38">
            <v>56.1</v>
          </cell>
          <cell r="J38">
            <v>56.1</v>
          </cell>
          <cell r="K38">
            <v>56.1</v>
          </cell>
          <cell r="L38">
            <v>56.1</v>
          </cell>
          <cell r="M38">
            <v>56.10381818181818</v>
          </cell>
          <cell r="N38">
            <v>56.209090909090904</v>
          </cell>
          <cell r="O38">
            <v>56.21399999999999</v>
          </cell>
          <cell r="P38">
            <v>56.21399999999999</v>
          </cell>
        </row>
        <row r="39">
          <cell r="E39" t="str">
            <v>NV Electric Utilities Coal CC</v>
          </cell>
          <cell r="F39">
            <v>56.64545454545454</v>
          </cell>
          <cell r="G39">
            <v>56.72727272727272</v>
          </cell>
          <cell r="H39">
            <v>56.836363636363636</v>
          </cell>
          <cell r="I39">
            <v>56.836363636363636</v>
          </cell>
          <cell r="J39">
            <v>56.836363636363636</v>
          </cell>
          <cell r="K39">
            <v>56.75454545454545</v>
          </cell>
          <cell r="L39">
            <v>56.64545454545454</v>
          </cell>
          <cell r="M39">
            <v>56.626778181818175</v>
          </cell>
          <cell r="N39">
            <v>55.39090909090908</v>
          </cell>
          <cell r="O39">
            <v>55.9510909090909</v>
          </cell>
          <cell r="P39">
            <v>55.9510909090909</v>
          </cell>
        </row>
        <row r="40">
          <cell r="E40" t="str">
            <v>NY Electric Utilities Coal CC</v>
          </cell>
          <cell r="F40">
            <v>56.263636363636365</v>
          </cell>
          <cell r="G40">
            <v>56.23636363636363</v>
          </cell>
          <cell r="H40">
            <v>56.209090909090904</v>
          </cell>
          <cell r="I40">
            <v>56.18181818181818</v>
          </cell>
          <cell r="J40">
            <v>56.18181818181818</v>
          </cell>
          <cell r="K40">
            <v>56.263636363636365</v>
          </cell>
          <cell r="L40">
            <v>56.23636363636363</v>
          </cell>
          <cell r="M40">
            <v>56.28455454545454</v>
          </cell>
          <cell r="N40">
            <v>55.39090909090908</v>
          </cell>
          <cell r="O40">
            <v>55.6030909090909</v>
          </cell>
          <cell r="P40">
            <v>55.6030909090909</v>
          </cell>
        </row>
        <row r="41">
          <cell r="E41" t="str">
            <v>OH Electric Utilities Coal CC</v>
          </cell>
          <cell r="F41">
            <v>55.772727272727266</v>
          </cell>
          <cell r="G41">
            <v>55.74545454545454</v>
          </cell>
          <cell r="H41">
            <v>55.74545454545454</v>
          </cell>
          <cell r="I41">
            <v>55.772727272727266</v>
          </cell>
          <cell r="J41">
            <v>55.8</v>
          </cell>
          <cell r="K41">
            <v>55.90909090909091</v>
          </cell>
          <cell r="L41">
            <v>55.90909090909091</v>
          </cell>
          <cell r="M41">
            <v>55.90846909090909</v>
          </cell>
          <cell r="N41">
            <v>55.39090909090908</v>
          </cell>
          <cell r="O41">
            <v>55.327090909090906</v>
          </cell>
          <cell r="P41">
            <v>55.327090909090906</v>
          </cell>
        </row>
        <row r="42">
          <cell r="E42" t="str">
            <v>OK Electric Utilities Coal CC</v>
          </cell>
          <cell r="F42">
            <v>57.84545454545454</v>
          </cell>
          <cell r="G42">
            <v>57.92727272727272</v>
          </cell>
          <cell r="H42">
            <v>57.98181818181818</v>
          </cell>
          <cell r="I42">
            <v>58.0090909090909</v>
          </cell>
          <cell r="J42">
            <v>57.98181818181818</v>
          </cell>
          <cell r="K42">
            <v>57.98181818181818</v>
          </cell>
          <cell r="L42">
            <v>58.0090909090909</v>
          </cell>
          <cell r="M42">
            <v>57.998738181818176</v>
          </cell>
          <cell r="N42">
            <v>56.04545454545454</v>
          </cell>
          <cell r="O42">
            <v>56.083363636363636</v>
          </cell>
          <cell r="P42">
            <v>56.083363636363636</v>
          </cell>
        </row>
        <row r="43">
          <cell r="E43" t="str">
            <v>OR Electric Utilities Coal CC</v>
          </cell>
          <cell r="F43">
            <v>58.0090909090909</v>
          </cell>
          <cell r="G43">
            <v>58.0090909090909</v>
          </cell>
          <cell r="H43">
            <v>58.06363636363636</v>
          </cell>
          <cell r="I43">
            <v>57.92727272727272</v>
          </cell>
          <cell r="J43">
            <v>57.87272727272727</v>
          </cell>
          <cell r="K43">
            <v>58.0090909090909</v>
          </cell>
          <cell r="L43">
            <v>58.0090909090909</v>
          </cell>
          <cell r="M43">
            <v>58.01263636363636</v>
          </cell>
          <cell r="N43">
            <v>56.209090909090904</v>
          </cell>
          <cell r="O43">
            <v>55.12827272727272</v>
          </cell>
          <cell r="P43">
            <v>55.12827272727272</v>
          </cell>
        </row>
        <row r="44">
          <cell r="E44" t="str">
            <v>PA Electric Utilities Coal CC</v>
          </cell>
          <cell r="F44">
            <v>56.23636363636363</v>
          </cell>
          <cell r="G44">
            <v>56.23636363636363</v>
          </cell>
          <cell r="H44">
            <v>56.23636363636363</v>
          </cell>
          <cell r="I44">
            <v>56.18181818181818</v>
          </cell>
          <cell r="J44">
            <v>56.18181818181818</v>
          </cell>
          <cell r="K44">
            <v>56.23636363636363</v>
          </cell>
          <cell r="L44">
            <v>56.23636363636363</v>
          </cell>
          <cell r="M44">
            <v>56.23102909090909</v>
          </cell>
          <cell r="N44">
            <v>55.39090909090908</v>
          </cell>
          <cell r="O44">
            <v>55.145999999999994</v>
          </cell>
          <cell r="P44">
            <v>55.145999999999994</v>
          </cell>
        </row>
        <row r="45">
          <cell r="E45" t="str">
            <v>RI Electric Utilities Coal CC</v>
          </cell>
          <cell r="F45">
            <v>0</v>
          </cell>
          <cell r="G45">
            <v>0</v>
          </cell>
          <cell r="H45">
            <v>0</v>
          </cell>
          <cell r="I45">
            <v>0</v>
          </cell>
          <cell r="J45">
            <v>0</v>
          </cell>
          <cell r="K45">
            <v>0</v>
          </cell>
          <cell r="L45">
            <v>0</v>
          </cell>
          <cell r="M45">
            <v>0</v>
          </cell>
          <cell r="N45">
            <v>0</v>
          </cell>
          <cell r="O45">
            <v>0</v>
          </cell>
          <cell r="P45">
            <v>0</v>
          </cell>
        </row>
        <row r="46">
          <cell r="E46" t="str">
            <v>SC Electric Utilities Coal CC</v>
          </cell>
          <cell r="F46">
            <v>55.90909090909091</v>
          </cell>
          <cell r="G46">
            <v>55.90909090909091</v>
          </cell>
          <cell r="H46">
            <v>55.90909090909091</v>
          </cell>
          <cell r="I46">
            <v>55.90909090909091</v>
          </cell>
          <cell r="J46">
            <v>55.90909090909091</v>
          </cell>
          <cell r="K46">
            <v>55.90909090909091</v>
          </cell>
          <cell r="L46">
            <v>55.90909090909091</v>
          </cell>
          <cell r="M46">
            <v>55.898939999999996</v>
          </cell>
          <cell r="N46">
            <v>55.418181818181814</v>
          </cell>
          <cell r="O46">
            <v>55.17545454545454</v>
          </cell>
          <cell r="P46">
            <v>55.17545454545454</v>
          </cell>
        </row>
        <row r="47">
          <cell r="E47" t="str">
            <v>SD Electric Utilities Coal CC</v>
          </cell>
          <cell r="F47">
            <v>59.64545454545454</v>
          </cell>
          <cell r="G47">
            <v>59.67272727272727</v>
          </cell>
          <cell r="H47">
            <v>59.67272727272727</v>
          </cell>
          <cell r="I47">
            <v>59.67272727272727</v>
          </cell>
          <cell r="J47">
            <v>59.67272727272727</v>
          </cell>
          <cell r="K47">
            <v>59.15454545454545</v>
          </cell>
          <cell r="L47">
            <v>58.2</v>
          </cell>
          <cell r="M47">
            <v>58.205727272727266</v>
          </cell>
          <cell r="N47">
            <v>56.209090909090904</v>
          </cell>
          <cell r="O47">
            <v>56.21399999999999</v>
          </cell>
          <cell r="P47">
            <v>56.21399999999999</v>
          </cell>
        </row>
        <row r="48">
          <cell r="E48" t="str">
            <v>TN Electric Utilities Coal CC</v>
          </cell>
          <cell r="F48">
            <v>55.66363636363636</v>
          </cell>
          <cell r="G48">
            <v>55.63636363636363</v>
          </cell>
          <cell r="H48">
            <v>55.63636363636363</v>
          </cell>
          <cell r="I48">
            <v>55.71818181818182</v>
          </cell>
          <cell r="J48">
            <v>55.66363636363636</v>
          </cell>
          <cell r="K48">
            <v>55.63636363636363</v>
          </cell>
          <cell r="L48">
            <v>55.69090909090908</v>
          </cell>
          <cell r="M48">
            <v>55.82394545454545</v>
          </cell>
          <cell r="N48">
            <v>55.47272727272727</v>
          </cell>
          <cell r="O48">
            <v>55.22236363636363</v>
          </cell>
          <cell r="P48">
            <v>55.22236363636363</v>
          </cell>
        </row>
        <row r="49">
          <cell r="E49" t="str">
            <v>TX Electric Utilities Coal CC</v>
          </cell>
          <cell r="F49">
            <v>58.06363636363636</v>
          </cell>
          <cell r="G49">
            <v>58.06363636363636</v>
          </cell>
          <cell r="H49">
            <v>58.06363636363636</v>
          </cell>
          <cell r="I49">
            <v>58.06363636363636</v>
          </cell>
          <cell r="J49">
            <v>58.11818181818181</v>
          </cell>
          <cell r="K49">
            <v>58.03636363636363</v>
          </cell>
          <cell r="L49">
            <v>58.06363636363636</v>
          </cell>
          <cell r="M49">
            <v>58.07773363636363</v>
          </cell>
          <cell r="N49">
            <v>57.027272727272724</v>
          </cell>
          <cell r="O49">
            <v>56.82245454545454</v>
          </cell>
          <cell r="P49">
            <v>56.82245454545454</v>
          </cell>
        </row>
        <row r="50">
          <cell r="E50" t="str">
            <v>US Electric Utilities Coal CC</v>
          </cell>
          <cell r="F50">
            <v>56.61818181818181</v>
          </cell>
          <cell r="G50">
            <v>56.64545454545454</v>
          </cell>
          <cell r="H50">
            <v>56.64545454545454</v>
          </cell>
          <cell r="I50">
            <v>56.67272727272727</v>
          </cell>
          <cell r="J50">
            <v>56.7</v>
          </cell>
          <cell r="K50">
            <v>56.75454545454545</v>
          </cell>
          <cell r="L50">
            <v>56.75454545454545</v>
          </cell>
          <cell r="M50">
            <v>56.781818181818174</v>
          </cell>
          <cell r="N50">
            <v>55.74545454545454</v>
          </cell>
          <cell r="O50">
            <v>55.8</v>
          </cell>
          <cell r="P50">
            <v>55.8</v>
          </cell>
        </row>
        <row r="51">
          <cell r="E51" t="str">
            <v>UT Electric Utilities Coal CC</v>
          </cell>
          <cell r="F51">
            <v>55.71818181818182</v>
          </cell>
          <cell r="G51">
            <v>55.71818181818182</v>
          </cell>
          <cell r="H51">
            <v>55.71818181818182</v>
          </cell>
          <cell r="I51">
            <v>55.71818181818182</v>
          </cell>
          <cell r="J51">
            <v>55.71818181818182</v>
          </cell>
          <cell r="K51">
            <v>55.69090909090908</v>
          </cell>
          <cell r="L51">
            <v>55.71818181818182</v>
          </cell>
          <cell r="M51">
            <v>55.746362727272725</v>
          </cell>
          <cell r="N51">
            <v>55.39090909090908</v>
          </cell>
          <cell r="O51">
            <v>55.14818181818182</v>
          </cell>
          <cell r="P51">
            <v>55.14818181818182</v>
          </cell>
        </row>
        <row r="52">
          <cell r="E52" t="str">
            <v>VA Electric Utilities Coal CC</v>
          </cell>
          <cell r="F52">
            <v>56.18181818181818</v>
          </cell>
          <cell r="G52">
            <v>56.18181818181818</v>
          </cell>
          <cell r="H52">
            <v>56.18181818181818</v>
          </cell>
          <cell r="I52">
            <v>56.15454545454545</v>
          </cell>
          <cell r="J52">
            <v>56.15454545454545</v>
          </cell>
          <cell r="K52">
            <v>56.15454545454545</v>
          </cell>
          <cell r="L52">
            <v>56.18181818181818</v>
          </cell>
          <cell r="M52">
            <v>56.209183636363626</v>
          </cell>
          <cell r="N52">
            <v>55.39090909090908</v>
          </cell>
          <cell r="O52">
            <v>55.57881818181817</v>
          </cell>
          <cell r="P52">
            <v>55.57881818181817</v>
          </cell>
        </row>
        <row r="53">
          <cell r="E53" t="str">
            <v>VT Electric Utilities Coal CC</v>
          </cell>
          <cell r="F53">
            <v>0</v>
          </cell>
          <cell r="G53">
            <v>0</v>
          </cell>
          <cell r="H53">
            <v>0</v>
          </cell>
          <cell r="I53">
            <v>0</v>
          </cell>
          <cell r="J53">
            <v>0</v>
          </cell>
          <cell r="K53">
            <v>0</v>
          </cell>
          <cell r="L53">
            <v>0</v>
          </cell>
          <cell r="M53">
            <v>0</v>
          </cell>
          <cell r="N53">
            <v>0</v>
          </cell>
          <cell r="O53">
            <v>0</v>
          </cell>
          <cell r="P53">
            <v>0</v>
          </cell>
        </row>
        <row r="54">
          <cell r="E54" t="str">
            <v>WA Electric Utilities Coal CC</v>
          </cell>
          <cell r="F54">
            <v>57</v>
          </cell>
          <cell r="G54">
            <v>56.91818181818181</v>
          </cell>
          <cell r="H54">
            <v>57.08181818181818</v>
          </cell>
          <cell r="I54">
            <v>57.10909090909091</v>
          </cell>
          <cell r="J54">
            <v>57.05454545454545</v>
          </cell>
          <cell r="K54">
            <v>57.05454545454545</v>
          </cell>
          <cell r="L54">
            <v>56.945454545454545</v>
          </cell>
          <cell r="M54">
            <v>57.026637272727264</v>
          </cell>
          <cell r="N54">
            <v>56.209090909090904</v>
          </cell>
          <cell r="O54">
            <v>56.21399999999999</v>
          </cell>
          <cell r="P54">
            <v>56.21399999999999</v>
          </cell>
        </row>
        <row r="55">
          <cell r="E55" t="str">
            <v>WI Electric Utilities Coal CC</v>
          </cell>
          <cell r="F55">
            <v>57.21818181818182</v>
          </cell>
          <cell r="G55">
            <v>57.19090909090908</v>
          </cell>
          <cell r="H55">
            <v>57.24545454545454</v>
          </cell>
          <cell r="I55">
            <v>57.463636363636354</v>
          </cell>
          <cell r="J55">
            <v>57.381818181818176</v>
          </cell>
          <cell r="K55">
            <v>57.49090909090909</v>
          </cell>
          <cell r="L55">
            <v>57.6</v>
          </cell>
          <cell r="M55">
            <v>57.52971545454545</v>
          </cell>
          <cell r="N55">
            <v>55.963636363636354</v>
          </cell>
          <cell r="O55">
            <v>56.031</v>
          </cell>
          <cell r="P55">
            <v>56.031</v>
          </cell>
        </row>
        <row r="56">
          <cell r="E56" t="str">
            <v>WV Electric Utilities Coal CC</v>
          </cell>
          <cell r="F56">
            <v>56.42727272727272</v>
          </cell>
          <cell r="G56">
            <v>56.48181818181818</v>
          </cell>
          <cell r="H56">
            <v>56.45454545454545</v>
          </cell>
          <cell r="I56">
            <v>56.48181818181818</v>
          </cell>
          <cell r="J56">
            <v>56.48181818181818</v>
          </cell>
          <cell r="K56">
            <v>56.48181818181818</v>
          </cell>
          <cell r="L56">
            <v>56.45454545454545</v>
          </cell>
          <cell r="M56">
            <v>56.46218727272727</v>
          </cell>
          <cell r="N56">
            <v>55.39090909090908</v>
          </cell>
          <cell r="O56">
            <v>55.89163636363636</v>
          </cell>
          <cell r="P56">
            <v>55.89163636363636</v>
          </cell>
        </row>
        <row r="57">
          <cell r="E57" t="str">
            <v>WY Electric Utilities Coal CC</v>
          </cell>
          <cell r="F57">
            <v>57.81818181818181</v>
          </cell>
          <cell r="G57">
            <v>57.81818181818181</v>
          </cell>
          <cell r="H57">
            <v>57.81818181818181</v>
          </cell>
          <cell r="I57">
            <v>57.81818181818181</v>
          </cell>
          <cell r="J57">
            <v>57.79090909090909</v>
          </cell>
          <cell r="K57">
            <v>57.79090909090909</v>
          </cell>
          <cell r="L57">
            <v>57.79090909090909</v>
          </cell>
          <cell r="M57">
            <v>57.796164545454545</v>
          </cell>
          <cell r="N57">
            <v>56.127272727272725</v>
          </cell>
          <cell r="O57">
            <v>56.162454545454544</v>
          </cell>
          <cell r="P57">
            <v>56.162454545454544</v>
          </cell>
        </row>
        <row r="58">
          <cell r="E58" t="str">
            <v>AL Res + Comm Coal CC</v>
          </cell>
          <cell r="F58">
            <v>56.18181818181818</v>
          </cell>
          <cell r="G58">
            <v>56.07272727272727</v>
          </cell>
          <cell r="H58">
            <v>56.04545454545454</v>
          </cell>
          <cell r="I58">
            <v>56.1</v>
          </cell>
          <cell r="J58">
            <v>56.1</v>
          </cell>
          <cell r="K58">
            <v>56.1</v>
          </cell>
          <cell r="L58">
            <v>56.04545454545454</v>
          </cell>
          <cell r="M58">
            <v>55.998670909090905</v>
          </cell>
          <cell r="N58">
            <v>56.03454545454545</v>
          </cell>
          <cell r="O58">
            <v>56.04545454545454</v>
          </cell>
          <cell r="P58">
            <v>56.04545454545454</v>
          </cell>
        </row>
        <row r="59">
          <cell r="E59" t="str">
            <v>AK Res + Comm Coal CC</v>
          </cell>
          <cell r="F59">
            <v>58.36363636363636</v>
          </cell>
          <cell r="G59">
            <v>58.36363636363636</v>
          </cell>
          <cell r="H59">
            <v>58.36363636363636</v>
          </cell>
          <cell r="I59">
            <v>58.36363636363636</v>
          </cell>
          <cell r="J59">
            <v>58.36363636363636</v>
          </cell>
          <cell r="K59">
            <v>58.36363636363636</v>
          </cell>
          <cell r="L59">
            <v>58.36363636363636</v>
          </cell>
          <cell r="M59">
            <v>58.36363636363636</v>
          </cell>
          <cell r="N59">
            <v>58.36363636363636</v>
          </cell>
          <cell r="O59">
            <v>58.36363636363636</v>
          </cell>
          <cell r="P59">
            <v>58.36363636363636</v>
          </cell>
        </row>
        <row r="60">
          <cell r="E60" t="str">
            <v>AR Res + Comm Coal CC</v>
          </cell>
          <cell r="F60">
            <v>56.15454545454545</v>
          </cell>
          <cell r="G60">
            <v>56.15454545454545</v>
          </cell>
          <cell r="H60">
            <v>60.627272727272725</v>
          </cell>
          <cell r="I60">
            <v>57.24545454545454</v>
          </cell>
          <cell r="J60">
            <v>56.5090909090909</v>
          </cell>
          <cell r="K60">
            <v>58.67521012987013</v>
          </cell>
          <cell r="L60">
            <v>58.67521012987013</v>
          </cell>
          <cell r="M60">
            <v>62.017379999999996</v>
          </cell>
          <cell r="N60">
            <v>58.67521012987013</v>
          </cell>
          <cell r="O60">
            <v>62.018181818181816</v>
          </cell>
          <cell r="P60">
            <v>62.018181818181816</v>
          </cell>
        </row>
        <row r="61">
          <cell r="E61" t="str">
            <v>AZ Res + Comm Coal CC</v>
          </cell>
          <cell r="F61">
            <v>56.809090909090905</v>
          </cell>
          <cell r="G61">
            <v>59.53636363636363</v>
          </cell>
          <cell r="H61">
            <v>56.89090909090908</v>
          </cell>
          <cell r="I61">
            <v>57.81818181818181</v>
          </cell>
          <cell r="J61">
            <v>62.018181818181816</v>
          </cell>
          <cell r="K61">
            <v>58.0090909090909</v>
          </cell>
          <cell r="L61">
            <v>56.42727272727272</v>
          </cell>
          <cell r="M61">
            <v>56.39339181818181</v>
          </cell>
          <cell r="N61">
            <v>57.33272727272727</v>
          </cell>
          <cell r="O61">
            <v>58.0090909090909</v>
          </cell>
          <cell r="P61">
            <v>58.0090909090909</v>
          </cell>
        </row>
        <row r="62">
          <cell r="E62" t="str">
            <v>CA Res + Comm Coal CC</v>
          </cell>
          <cell r="F62">
            <v>55.66363636363636</v>
          </cell>
          <cell r="G62">
            <v>55.69090909090908</v>
          </cell>
          <cell r="H62">
            <v>55.66363636363636</v>
          </cell>
          <cell r="I62">
            <v>55.66363636363636</v>
          </cell>
          <cell r="J62">
            <v>55.66363636363636</v>
          </cell>
          <cell r="K62">
            <v>55.66363636363636</v>
          </cell>
          <cell r="L62">
            <v>55.66363636363636</v>
          </cell>
          <cell r="M62">
            <v>55.659324545454545</v>
          </cell>
          <cell r="N62">
            <v>55.666363636363634</v>
          </cell>
          <cell r="O62">
            <v>55.66363636363636</v>
          </cell>
          <cell r="P62">
            <v>55.66363636363636</v>
          </cell>
        </row>
        <row r="63">
          <cell r="E63" t="str">
            <v>CO Res + Comm Coal CC</v>
          </cell>
          <cell r="F63">
            <v>57.92727272727272</v>
          </cell>
          <cell r="G63">
            <v>57.92727272727272</v>
          </cell>
          <cell r="H63">
            <v>57.54545454545454</v>
          </cell>
          <cell r="I63">
            <v>57.81818181818181</v>
          </cell>
          <cell r="J63">
            <v>57.6</v>
          </cell>
          <cell r="K63">
            <v>57.709090909090904</v>
          </cell>
          <cell r="L63">
            <v>57.763636363636365</v>
          </cell>
          <cell r="M63">
            <v>57.87635454545454</v>
          </cell>
          <cell r="N63">
            <v>57.54818181818181</v>
          </cell>
          <cell r="O63">
            <v>56.22545454545454</v>
          </cell>
          <cell r="P63">
            <v>56.22545454545454</v>
          </cell>
        </row>
        <row r="64">
          <cell r="E64" t="str">
            <v>CT Res + Comm Coal CC</v>
          </cell>
          <cell r="F64">
            <v>61.82727272727272</v>
          </cell>
          <cell r="G64">
            <v>61.99090909090909</v>
          </cell>
          <cell r="H64">
            <v>60.05454545454545</v>
          </cell>
          <cell r="I64">
            <v>61.881818181818176</v>
          </cell>
          <cell r="J64">
            <v>61.71818181818182</v>
          </cell>
          <cell r="K64">
            <v>57.79090909090909</v>
          </cell>
          <cell r="L64">
            <v>61.74545454545454</v>
          </cell>
          <cell r="M64">
            <v>61.787187272727266</v>
          </cell>
          <cell r="N64">
            <v>61.08</v>
          </cell>
          <cell r="O64">
            <v>61.89272727272727</v>
          </cell>
          <cell r="P64">
            <v>61.89272727272727</v>
          </cell>
        </row>
        <row r="65">
          <cell r="E65" t="str">
            <v>DC Res + Comm Coal CC</v>
          </cell>
          <cell r="F65">
            <v>56.29090909090909</v>
          </cell>
          <cell r="G65">
            <v>56.04545454545454</v>
          </cell>
          <cell r="H65">
            <v>56.263636363636365</v>
          </cell>
          <cell r="I65">
            <v>56.29090909090909</v>
          </cell>
          <cell r="J65">
            <v>56.31818181818181</v>
          </cell>
          <cell r="K65">
            <v>56.67272727272727</v>
          </cell>
          <cell r="L65">
            <v>56.5090909090909</v>
          </cell>
          <cell r="M65">
            <v>56.497767272727266</v>
          </cell>
          <cell r="N65">
            <v>56.5690909090909</v>
          </cell>
          <cell r="O65">
            <v>56.22545454545454</v>
          </cell>
          <cell r="P65">
            <v>56.22545454545454</v>
          </cell>
        </row>
        <row r="66">
          <cell r="E66" t="str">
            <v>DE Res + Comm Coal CC</v>
          </cell>
          <cell r="F66">
            <v>56.37272727272727</v>
          </cell>
          <cell r="G66">
            <v>56.18181818181818</v>
          </cell>
          <cell r="H66">
            <v>60.3</v>
          </cell>
          <cell r="I66">
            <v>55.36363636363636</v>
          </cell>
          <cell r="J66">
            <v>55.47272727272727</v>
          </cell>
          <cell r="K66">
            <v>62.018181818181816</v>
          </cell>
          <cell r="L66">
            <v>57.19090909090908</v>
          </cell>
          <cell r="M66">
            <v>57.04596272727272</v>
          </cell>
          <cell r="N66">
            <v>56.85818181818181</v>
          </cell>
          <cell r="O66">
            <v>59.47909090909091</v>
          </cell>
          <cell r="P66">
            <v>59.47909090909091</v>
          </cell>
        </row>
        <row r="67">
          <cell r="E67" t="str">
            <v>FL Res + Comm Coal CC</v>
          </cell>
          <cell r="F67">
            <v>56.590909090909086</v>
          </cell>
          <cell r="G67">
            <v>62.018181818181816</v>
          </cell>
          <cell r="H67">
            <v>56.1</v>
          </cell>
          <cell r="I67">
            <v>55.93636363636363</v>
          </cell>
          <cell r="J67">
            <v>55.90909090909091</v>
          </cell>
          <cell r="K67">
            <v>56.67272727272727</v>
          </cell>
          <cell r="L67">
            <v>55.85454545454545</v>
          </cell>
          <cell r="M67">
            <v>56.75878787878788</v>
          </cell>
          <cell r="N67">
            <v>55.85454545454545</v>
          </cell>
          <cell r="O67">
            <v>55.89272727272727</v>
          </cell>
          <cell r="P67">
            <v>55.89272727272727</v>
          </cell>
        </row>
        <row r="68">
          <cell r="E68" t="str">
            <v>GA Res + Comm Coal CC</v>
          </cell>
          <cell r="F68">
            <v>55.93636363636363</v>
          </cell>
          <cell r="G68">
            <v>56.263636363636365</v>
          </cell>
          <cell r="H68">
            <v>55.88181818181818</v>
          </cell>
          <cell r="I68">
            <v>55.93636363636363</v>
          </cell>
          <cell r="J68">
            <v>56.18181818181818</v>
          </cell>
          <cell r="K68">
            <v>56.15454545454545</v>
          </cell>
          <cell r="L68">
            <v>55.85454545454545</v>
          </cell>
          <cell r="M68">
            <v>56.244545454545445</v>
          </cell>
          <cell r="N68">
            <v>56.23636363636363</v>
          </cell>
          <cell r="O68">
            <v>56.11090909090909</v>
          </cell>
          <cell r="P68">
            <v>56.11090909090909</v>
          </cell>
        </row>
        <row r="69">
          <cell r="E69" t="str">
            <v>HI Res + Comm Coal CC</v>
          </cell>
          <cell r="F69">
            <v>0</v>
          </cell>
          <cell r="G69">
            <v>0</v>
          </cell>
          <cell r="H69">
            <v>0</v>
          </cell>
          <cell r="I69">
            <v>0</v>
          </cell>
          <cell r="J69">
            <v>0</v>
          </cell>
          <cell r="K69">
            <v>0</v>
          </cell>
          <cell r="L69">
            <v>0</v>
          </cell>
          <cell r="M69">
            <v>0</v>
          </cell>
          <cell r="N69">
            <v>0</v>
          </cell>
          <cell r="O69">
            <v>0</v>
          </cell>
          <cell r="P69">
            <v>0</v>
          </cell>
        </row>
        <row r="70">
          <cell r="E70" t="str">
            <v>IA Res + Comm Coal CC</v>
          </cell>
          <cell r="F70">
            <v>55.66363636363636</v>
          </cell>
          <cell r="G70">
            <v>55.55454545454545</v>
          </cell>
          <cell r="H70">
            <v>55.69090909090908</v>
          </cell>
          <cell r="I70">
            <v>55.772727272727266</v>
          </cell>
          <cell r="J70">
            <v>55.8</v>
          </cell>
          <cell r="K70">
            <v>55.85454545454545</v>
          </cell>
          <cell r="L70">
            <v>55.7279803030303</v>
          </cell>
          <cell r="M70">
            <v>55.59636818181818</v>
          </cell>
          <cell r="N70">
            <v>55.86545454545454</v>
          </cell>
          <cell r="O70">
            <v>55.75363636363636</v>
          </cell>
          <cell r="P70">
            <v>55.75363636363636</v>
          </cell>
        </row>
        <row r="71">
          <cell r="E71" t="str">
            <v>ID Res + Comm Coal CC</v>
          </cell>
          <cell r="F71">
            <v>55.88181818181818</v>
          </cell>
          <cell r="G71">
            <v>55.82727272727272</v>
          </cell>
          <cell r="H71">
            <v>55.90909090909091</v>
          </cell>
          <cell r="I71">
            <v>55.88181818181818</v>
          </cell>
          <cell r="J71">
            <v>55.90909090909091</v>
          </cell>
          <cell r="K71">
            <v>56.18181818181818</v>
          </cell>
          <cell r="L71">
            <v>56.15454545454545</v>
          </cell>
          <cell r="M71">
            <v>55.787007272727266</v>
          </cell>
          <cell r="N71">
            <v>56.54454545454546</v>
          </cell>
          <cell r="O71">
            <v>55.674545454545445</v>
          </cell>
          <cell r="P71">
            <v>55.674545454545445</v>
          </cell>
        </row>
        <row r="72">
          <cell r="E72" t="str">
            <v>IL Res + Comm Coal CC</v>
          </cell>
          <cell r="F72">
            <v>55.5</v>
          </cell>
          <cell r="G72">
            <v>55.60909090909091</v>
          </cell>
          <cell r="H72">
            <v>55.60909090909091</v>
          </cell>
          <cell r="I72">
            <v>55.527272727272724</v>
          </cell>
          <cell r="J72">
            <v>55.527272727272724</v>
          </cell>
          <cell r="K72">
            <v>55.527272727272724</v>
          </cell>
          <cell r="L72">
            <v>55.58181818181818</v>
          </cell>
          <cell r="M72">
            <v>55.66367999999999</v>
          </cell>
          <cell r="N72">
            <v>55.54090909090909</v>
          </cell>
          <cell r="O72">
            <v>55.56</v>
          </cell>
          <cell r="P72">
            <v>55.56</v>
          </cell>
        </row>
        <row r="73">
          <cell r="E73" t="str">
            <v>IN Res + Comm Coal CC</v>
          </cell>
          <cell r="F73">
            <v>55.55454545454545</v>
          </cell>
          <cell r="G73">
            <v>55.58181818181818</v>
          </cell>
          <cell r="H73">
            <v>55.58181818181818</v>
          </cell>
          <cell r="I73">
            <v>55.66363636363636</v>
          </cell>
          <cell r="J73">
            <v>55.66363636363636</v>
          </cell>
          <cell r="K73">
            <v>55.66363636363636</v>
          </cell>
          <cell r="L73">
            <v>55.66363636363636</v>
          </cell>
          <cell r="M73">
            <v>55.67278363636363</v>
          </cell>
          <cell r="N73">
            <v>55.70181818181818</v>
          </cell>
          <cell r="O73">
            <v>55.669090909090905</v>
          </cell>
          <cell r="P73">
            <v>55.669090909090905</v>
          </cell>
        </row>
        <row r="74">
          <cell r="E74" t="str">
            <v>KS Res + Comm Coal CC</v>
          </cell>
          <cell r="F74">
            <v>55.418181818181814</v>
          </cell>
          <cell r="G74">
            <v>55.58181818181818</v>
          </cell>
          <cell r="H74">
            <v>55.336363636363636</v>
          </cell>
          <cell r="I74">
            <v>55.60909090909091</v>
          </cell>
          <cell r="J74">
            <v>55.527272727272724</v>
          </cell>
          <cell r="K74">
            <v>55.309090909090905</v>
          </cell>
          <cell r="L74">
            <v>55.309090909090905</v>
          </cell>
          <cell r="M74">
            <v>55.30632272727272</v>
          </cell>
          <cell r="N74">
            <v>55.66363636363636</v>
          </cell>
          <cell r="O74">
            <v>55.8790909090909</v>
          </cell>
          <cell r="P74">
            <v>55.8790909090909</v>
          </cell>
        </row>
        <row r="75">
          <cell r="E75" t="str">
            <v>KY Res + Comm Coal CC</v>
          </cell>
          <cell r="F75">
            <v>55.71818181818182</v>
          </cell>
          <cell r="G75">
            <v>55.71818181818182</v>
          </cell>
          <cell r="H75">
            <v>55.8</v>
          </cell>
          <cell r="I75">
            <v>55.93636363636363</v>
          </cell>
          <cell r="J75">
            <v>55.90909090909091</v>
          </cell>
          <cell r="K75">
            <v>55.82727272727272</v>
          </cell>
          <cell r="L75">
            <v>55.90909090909091</v>
          </cell>
          <cell r="M75">
            <v>55.40838272727272</v>
          </cell>
          <cell r="N75">
            <v>55.90363636363636</v>
          </cell>
          <cell r="O75">
            <v>55.952727272727266</v>
          </cell>
          <cell r="P75">
            <v>55.952727272727266</v>
          </cell>
        </row>
        <row r="76">
          <cell r="E76" t="str">
            <v>LA Res + Comm Coal CC</v>
          </cell>
          <cell r="F76">
            <v>59.67781963636363</v>
          </cell>
          <cell r="G76">
            <v>62.018181818181816</v>
          </cell>
          <cell r="H76">
            <v>59.67781963636363</v>
          </cell>
          <cell r="I76">
            <v>62.018181818181816</v>
          </cell>
          <cell r="J76">
            <v>59.67781963636363</v>
          </cell>
          <cell r="K76">
            <v>55.85454545454545</v>
          </cell>
          <cell r="L76">
            <v>59.67781963636363</v>
          </cell>
          <cell r="M76">
            <v>56.48000727272726</v>
          </cell>
          <cell r="N76">
            <v>59.67781963636363</v>
          </cell>
          <cell r="O76">
            <v>62.018181818181816</v>
          </cell>
          <cell r="P76">
            <v>62.018181818181816</v>
          </cell>
        </row>
        <row r="77">
          <cell r="E77" t="str">
            <v>MA Res + Comm Coal CC</v>
          </cell>
          <cell r="F77">
            <v>58.309090909090905</v>
          </cell>
          <cell r="G77">
            <v>60.40909090909091</v>
          </cell>
          <cell r="H77">
            <v>58.39090909090908</v>
          </cell>
          <cell r="I77">
            <v>59.18181818181818</v>
          </cell>
          <cell r="J77">
            <v>61.58181818181818</v>
          </cell>
          <cell r="K77">
            <v>59.37272727272727</v>
          </cell>
          <cell r="L77">
            <v>58.41818181818181</v>
          </cell>
          <cell r="M77">
            <v>58.876611818181814</v>
          </cell>
          <cell r="N77">
            <v>58.17272727272727</v>
          </cell>
          <cell r="O77">
            <v>57.44727272727272</v>
          </cell>
          <cell r="P77">
            <v>57.44727272727272</v>
          </cell>
        </row>
        <row r="78">
          <cell r="E78" t="str">
            <v>MD Res + Comm Coal CC</v>
          </cell>
          <cell r="F78">
            <v>56.67272727272727</v>
          </cell>
          <cell r="G78">
            <v>56.75454545454545</v>
          </cell>
          <cell r="H78">
            <v>57.73636363636363</v>
          </cell>
          <cell r="I78">
            <v>57.84545454545454</v>
          </cell>
          <cell r="J78">
            <v>56.89090909090908</v>
          </cell>
          <cell r="K78">
            <v>56.7</v>
          </cell>
          <cell r="L78">
            <v>56.67272727272727</v>
          </cell>
          <cell r="M78">
            <v>56.79425181818181</v>
          </cell>
          <cell r="N78">
            <v>56.62636363636363</v>
          </cell>
          <cell r="O78">
            <v>56.79272727272727</v>
          </cell>
          <cell r="P78">
            <v>56.79272727272727</v>
          </cell>
        </row>
        <row r="79">
          <cell r="E79" t="str">
            <v>ME Res + Comm Coal CC</v>
          </cell>
          <cell r="F79">
            <v>57.81818181818181</v>
          </cell>
          <cell r="G79">
            <v>61.06363636363636</v>
          </cell>
          <cell r="H79">
            <v>58.090909090909086</v>
          </cell>
          <cell r="I79">
            <v>57.87272727272727</v>
          </cell>
          <cell r="J79">
            <v>61.85454545454545</v>
          </cell>
          <cell r="K79">
            <v>61.82727272727272</v>
          </cell>
          <cell r="L79">
            <v>62.018181818181816</v>
          </cell>
          <cell r="M79">
            <v>61.69247181818181</v>
          </cell>
          <cell r="N79">
            <v>62.018181818181816</v>
          </cell>
          <cell r="O79">
            <v>61.960909090909084</v>
          </cell>
          <cell r="P79">
            <v>61.960909090909084</v>
          </cell>
        </row>
        <row r="80">
          <cell r="E80" t="str">
            <v>MI Res + Comm Coal CC</v>
          </cell>
          <cell r="F80">
            <v>55.88181818181818</v>
          </cell>
          <cell r="G80">
            <v>55.88181818181818</v>
          </cell>
          <cell r="H80">
            <v>55.90909090909091</v>
          </cell>
          <cell r="I80">
            <v>55.8</v>
          </cell>
          <cell r="J80">
            <v>55.71818181818182</v>
          </cell>
          <cell r="K80">
            <v>55.71818181818182</v>
          </cell>
          <cell r="L80">
            <v>55.85454545454545</v>
          </cell>
          <cell r="M80">
            <v>55.802948181818174</v>
          </cell>
          <cell r="N80">
            <v>55.87636363636363</v>
          </cell>
          <cell r="O80">
            <v>56.165454545454544</v>
          </cell>
          <cell r="P80">
            <v>56.165454545454544</v>
          </cell>
        </row>
        <row r="81">
          <cell r="E81" t="str">
            <v>MN Res + Comm Coal CC</v>
          </cell>
          <cell r="F81">
            <v>57.81818181818181</v>
          </cell>
          <cell r="G81">
            <v>57.87272727272727</v>
          </cell>
          <cell r="H81">
            <v>57.9</v>
          </cell>
          <cell r="I81">
            <v>57.73636363636363</v>
          </cell>
          <cell r="J81">
            <v>57.10909090909091</v>
          </cell>
          <cell r="K81">
            <v>56.89090909090908</v>
          </cell>
          <cell r="L81">
            <v>57.95454545454545</v>
          </cell>
          <cell r="M81">
            <v>57.55217727272727</v>
          </cell>
          <cell r="N81">
            <v>56.12181818181818</v>
          </cell>
          <cell r="O81">
            <v>56.79818181818181</v>
          </cell>
          <cell r="P81">
            <v>56.79818181818181</v>
          </cell>
        </row>
        <row r="82">
          <cell r="E82" t="str">
            <v>MO Res + Comm Coal CC</v>
          </cell>
          <cell r="F82">
            <v>55.281818181818174</v>
          </cell>
          <cell r="G82">
            <v>55.309090909090905</v>
          </cell>
          <cell r="H82">
            <v>55.47272727272727</v>
          </cell>
          <cell r="I82">
            <v>55.66363636363636</v>
          </cell>
          <cell r="J82">
            <v>55.5</v>
          </cell>
          <cell r="K82">
            <v>55.39090909090908</v>
          </cell>
          <cell r="L82">
            <v>55.445454545454545</v>
          </cell>
          <cell r="M82">
            <v>55.577631818181814</v>
          </cell>
          <cell r="N82">
            <v>55.51090909090909</v>
          </cell>
          <cell r="O82">
            <v>55.780909090909084</v>
          </cell>
          <cell r="P82">
            <v>55.780909090909084</v>
          </cell>
        </row>
        <row r="83">
          <cell r="E83" t="str">
            <v>MS Res + Comm Coal CC</v>
          </cell>
          <cell r="F83">
            <v>56.836363636363636</v>
          </cell>
          <cell r="G83">
            <v>62.018181818181816</v>
          </cell>
          <cell r="H83">
            <v>62.018181818181816</v>
          </cell>
          <cell r="I83">
            <v>62.018181818181816</v>
          </cell>
          <cell r="J83">
            <v>60.981657818181816</v>
          </cell>
          <cell r="K83">
            <v>60.981657818181816</v>
          </cell>
          <cell r="L83">
            <v>60.981657818181816</v>
          </cell>
          <cell r="M83">
            <v>62.017379999999996</v>
          </cell>
          <cell r="N83">
            <v>60.981657818181816</v>
          </cell>
          <cell r="O83">
            <v>60.981657818181816</v>
          </cell>
          <cell r="P83">
            <v>60.981657818181816</v>
          </cell>
        </row>
        <row r="84">
          <cell r="E84" t="str">
            <v>MT Res + Comm Coal CC</v>
          </cell>
          <cell r="F84">
            <v>57.73636363636363</v>
          </cell>
          <cell r="G84">
            <v>58.2</v>
          </cell>
          <cell r="H84">
            <v>58.17272727272727</v>
          </cell>
          <cell r="I84">
            <v>57.627272727272725</v>
          </cell>
          <cell r="J84">
            <v>58.2</v>
          </cell>
          <cell r="K84">
            <v>56.5090909090909</v>
          </cell>
          <cell r="L84">
            <v>58.2</v>
          </cell>
          <cell r="M84">
            <v>57.760194545454546</v>
          </cell>
          <cell r="N84">
            <v>57.05181818181818</v>
          </cell>
          <cell r="O84">
            <v>57.09</v>
          </cell>
          <cell r="P84">
            <v>57.09</v>
          </cell>
        </row>
        <row r="85">
          <cell r="E85" t="str">
            <v>NC Res + Comm Coal CC</v>
          </cell>
          <cell r="F85">
            <v>56.37272727272727</v>
          </cell>
          <cell r="G85">
            <v>56.209090909090904</v>
          </cell>
          <cell r="H85">
            <v>56.23636363636363</v>
          </cell>
          <cell r="I85">
            <v>56.15454545454545</v>
          </cell>
          <cell r="J85">
            <v>56.18181818181818</v>
          </cell>
          <cell r="K85">
            <v>56.29090909090909</v>
          </cell>
          <cell r="L85">
            <v>56.18181818181818</v>
          </cell>
          <cell r="M85">
            <v>56.08004454545455</v>
          </cell>
          <cell r="N85">
            <v>56.165454545454544</v>
          </cell>
          <cell r="O85">
            <v>56.14090909090908</v>
          </cell>
          <cell r="P85">
            <v>56.14090909090908</v>
          </cell>
        </row>
        <row r="86">
          <cell r="E86" t="str">
            <v>ND Res + Comm Coal CC</v>
          </cell>
          <cell r="F86">
            <v>59.34545454545454</v>
          </cell>
          <cell r="G86">
            <v>59.34545454545454</v>
          </cell>
          <cell r="H86">
            <v>59.127272727272725</v>
          </cell>
          <cell r="I86">
            <v>59.04545454545454</v>
          </cell>
          <cell r="J86">
            <v>59.018181818181816</v>
          </cell>
          <cell r="K86">
            <v>58.82727272727272</v>
          </cell>
          <cell r="L86">
            <v>59.15454545454545</v>
          </cell>
          <cell r="M86">
            <v>59.00641636363636</v>
          </cell>
          <cell r="N86">
            <v>58.955454545454536</v>
          </cell>
          <cell r="O86">
            <v>58.62272727272727</v>
          </cell>
          <cell r="P86">
            <v>58.62272727272727</v>
          </cell>
        </row>
        <row r="87">
          <cell r="E87" t="str">
            <v>NE Res + Comm Coal CC</v>
          </cell>
          <cell r="F87">
            <v>58.0090909090909</v>
          </cell>
          <cell r="G87">
            <v>59.29090909090909</v>
          </cell>
          <cell r="H87">
            <v>59.781818181818174</v>
          </cell>
          <cell r="I87">
            <v>58.0090909090909</v>
          </cell>
          <cell r="J87">
            <v>58.0090909090909</v>
          </cell>
          <cell r="K87">
            <v>57.3</v>
          </cell>
          <cell r="L87">
            <v>61.90909090909091</v>
          </cell>
          <cell r="M87">
            <v>58.01181818181818</v>
          </cell>
          <cell r="N87">
            <v>58.0090909090909</v>
          </cell>
          <cell r="O87">
            <v>58.0090909090909</v>
          </cell>
          <cell r="P87">
            <v>58.0090909090909</v>
          </cell>
        </row>
        <row r="88">
          <cell r="E88" t="str">
            <v>NH Res + Comm Coal CC</v>
          </cell>
          <cell r="F88">
            <v>61.74545454545454</v>
          </cell>
          <cell r="G88">
            <v>61.881818181818176</v>
          </cell>
          <cell r="H88">
            <v>61.47272727272727</v>
          </cell>
          <cell r="I88">
            <v>62.018181818181816</v>
          </cell>
          <cell r="J88">
            <v>62.018181818181816</v>
          </cell>
          <cell r="K88">
            <v>59.37272727272727</v>
          </cell>
          <cell r="L88">
            <v>58.772727272727266</v>
          </cell>
          <cell r="M88">
            <v>60.94156363636363</v>
          </cell>
          <cell r="N88">
            <v>60.64090909090908</v>
          </cell>
          <cell r="O88">
            <v>62.018181818181816</v>
          </cell>
          <cell r="P88">
            <v>62.018181818181816</v>
          </cell>
        </row>
        <row r="89">
          <cell r="E89" t="str">
            <v>NJ Res + Comm Coal CC</v>
          </cell>
          <cell r="F89">
            <v>61.963636363636354</v>
          </cell>
          <cell r="G89">
            <v>61.881818181818176</v>
          </cell>
          <cell r="H89">
            <v>61.93636363636363</v>
          </cell>
          <cell r="I89">
            <v>61.99090909090909</v>
          </cell>
          <cell r="J89">
            <v>61.90909090909091</v>
          </cell>
          <cell r="K89">
            <v>61.99090909090909</v>
          </cell>
          <cell r="L89">
            <v>61.963636363636354</v>
          </cell>
          <cell r="M89">
            <v>61.94229272727272</v>
          </cell>
          <cell r="N89">
            <v>62.018181818181816</v>
          </cell>
          <cell r="O89">
            <v>62.018181818181816</v>
          </cell>
          <cell r="P89">
            <v>62.018181818181816</v>
          </cell>
        </row>
        <row r="90">
          <cell r="E90" t="str">
            <v>NM Res + Comm Coal CC</v>
          </cell>
          <cell r="F90">
            <v>56.1</v>
          </cell>
          <cell r="G90">
            <v>56.127272727272725</v>
          </cell>
          <cell r="H90">
            <v>56.263636363636365</v>
          </cell>
          <cell r="I90">
            <v>56.31818181818181</v>
          </cell>
          <cell r="J90">
            <v>56.34545454545454</v>
          </cell>
          <cell r="K90">
            <v>56.34545454545454</v>
          </cell>
          <cell r="L90">
            <v>56.48181818181818</v>
          </cell>
          <cell r="M90">
            <v>56.26721727272727</v>
          </cell>
          <cell r="N90">
            <v>57.00272727272726</v>
          </cell>
          <cell r="O90">
            <v>56.11090909090909</v>
          </cell>
          <cell r="P90">
            <v>56.11090909090909</v>
          </cell>
        </row>
        <row r="91">
          <cell r="E91" t="str">
            <v>NV Res + Comm Coal CC</v>
          </cell>
          <cell r="F91">
            <v>57.9</v>
          </cell>
          <cell r="G91">
            <v>55.66363636363636</v>
          </cell>
          <cell r="H91">
            <v>55.66363636363636</v>
          </cell>
          <cell r="I91">
            <v>55.66363636363636</v>
          </cell>
          <cell r="J91">
            <v>55.66363636363636</v>
          </cell>
          <cell r="K91">
            <v>55.71818181818182</v>
          </cell>
          <cell r="L91">
            <v>55.66363636363636</v>
          </cell>
          <cell r="M91">
            <v>55.658249999999995</v>
          </cell>
          <cell r="N91">
            <v>55.66363636363636</v>
          </cell>
          <cell r="O91">
            <v>55.68</v>
          </cell>
          <cell r="P91">
            <v>55.68</v>
          </cell>
        </row>
        <row r="92">
          <cell r="E92" t="str">
            <v>NY Res + Comm Coal CC</v>
          </cell>
          <cell r="F92">
            <v>58.36363636363636</v>
          </cell>
          <cell r="G92">
            <v>58.74545454545454</v>
          </cell>
          <cell r="H92">
            <v>59.45454545454545</v>
          </cell>
          <cell r="I92">
            <v>59.67272727272727</v>
          </cell>
          <cell r="J92">
            <v>58.58181818181818</v>
          </cell>
          <cell r="K92">
            <v>58.90909090909091</v>
          </cell>
          <cell r="L92">
            <v>58.39090909090908</v>
          </cell>
          <cell r="M92">
            <v>58.27577727272727</v>
          </cell>
          <cell r="N92">
            <v>57.88363636363636</v>
          </cell>
          <cell r="O92">
            <v>57.25636363636363</v>
          </cell>
          <cell r="P92">
            <v>57.25636363636363</v>
          </cell>
        </row>
        <row r="93">
          <cell r="E93" t="str">
            <v>OH Res + Comm Coal CC</v>
          </cell>
          <cell r="F93">
            <v>55.69090909090908</v>
          </cell>
          <cell r="G93">
            <v>55.74545454545454</v>
          </cell>
          <cell r="H93">
            <v>56.04545454545454</v>
          </cell>
          <cell r="I93">
            <v>55.69090909090908</v>
          </cell>
          <cell r="J93">
            <v>55.772727272727266</v>
          </cell>
          <cell r="K93">
            <v>55.74545454545454</v>
          </cell>
          <cell r="L93">
            <v>55.47272727272727</v>
          </cell>
          <cell r="M93">
            <v>55.67001818181818</v>
          </cell>
          <cell r="N93">
            <v>56.05636363636363</v>
          </cell>
          <cell r="O93">
            <v>55.74818181818181</v>
          </cell>
          <cell r="P93">
            <v>55.74818181818181</v>
          </cell>
        </row>
        <row r="94">
          <cell r="E94" t="str">
            <v>OK Res + Comm Coal CC</v>
          </cell>
          <cell r="F94">
            <v>56.23636363636363</v>
          </cell>
          <cell r="G94">
            <v>56.15454545454545</v>
          </cell>
          <cell r="H94">
            <v>56.45454545454545</v>
          </cell>
          <cell r="I94">
            <v>56.15454545454545</v>
          </cell>
          <cell r="J94">
            <v>56.42727272727272</v>
          </cell>
          <cell r="K94">
            <v>56.15454545454545</v>
          </cell>
          <cell r="L94">
            <v>56.15454545454545</v>
          </cell>
          <cell r="M94">
            <v>58.00442454545454</v>
          </cell>
          <cell r="N94">
            <v>56.15454545454545</v>
          </cell>
          <cell r="O94">
            <v>56.15727272727272</v>
          </cell>
          <cell r="P94">
            <v>56.15727272727272</v>
          </cell>
        </row>
        <row r="95">
          <cell r="E95" t="str">
            <v>OR Res + Comm Coal CC</v>
          </cell>
          <cell r="F95">
            <v>55.66363636363636</v>
          </cell>
          <cell r="G95">
            <v>55.66363636363636</v>
          </cell>
          <cell r="H95">
            <v>55.66363636363636</v>
          </cell>
          <cell r="I95">
            <v>58.41818181818181</v>
          </cell>
          <cell r="J95">
            <v>58.25454545454545</v>
          </cell>
          <cell r="K95">
            <v>55.66363636363636</v>
          </cell>
          <cell r="L95">
            <v>55.66363636363636</v>
          </cell>
          <cell r="M95">
            <v>55.65821727272727</v>
          </cell>
          <cell r="N95">
            <v>56.48181818181818</v>
          </cell>
          <cell r="O95">
            <v>55.66363636363636</v>
          </cell>
          <cell r="P95">
            <v>55.66363636363636</v>
          </cell>
        </row>
        <row r="96">
          <cell r="E96" t="str">
            <v>PA Res + Comm Coal CC</v>
          </cell>
          <cell r="F96">
            <v>59.72727272727272</v>
          </cell>
          <cell r="G96">
            <v>59.5090909090909</v>
          </cell>
          <cell r="H96">
            <v>59.91818181818181</v>
          </cell>
          <cell r="I96">
            <v>59.61818181818181</v>
          </cell>
          <cell r="J96">
            <v>60.027272727272724</v>
          </cell>
          <cell r="K96">
            <v>60.10909090909091</v>
          </cell>
          <cell r="L96">
            <v>60.08181818181818</v>
          </cell>
          <cell r="M96">
            <v>60.450444545454545</v>
          </cell>
          <cell r="N96">
            <v>60.36272727272727</v>
          </cell>
          <cell r="O96">
            <v>60.27</v>
          </cell>
          <cell r="P96">
            <v>60.27</v>
          </cell>
        </row>
        <row r="97">
          <cell r="E97" t="str">
            <v>RI Res + Comm Coal CC</v>
          </cell>
          <cell r="F97">
            <v>61.99090909090909</v>
          </cell>
          <cell r="G97">
            <v>62.018181818181816</v>
          </cell>
          <cell r="H97">
            <v>62.018181818181816</v>
          </cell>
          <cell r="I97">
            <v>61.963636363636354</v>
          </cell>
          <cell r="J97">
            <v>62.018181818181816</v>
          </cell>
          <cell r="K97">
            <v>62.018181818181816</v>
          </cell>
          <cell r="L97">
            <v>62.018181818181816</v>
          </cell>
          <cell r="M97">
            <v>61.969047272727266</v>
          </cell>
          <cell r="N97">
            <v>62.018181818181816</v>
          </cell>
          <cell r="O97">
            <v>62.018181818181816</v>
          </cell>
          <cell r="P97">
            <v>62.018181818181816</v>
          </cell>
        </row>
        <row r="98">
          <cell r="E98" t="str">
            <v>SC Res + Comm Coal CC</v>
          </cell>
          <cell r="F98">
            <v>55.88181818181818</v>
          </cell>
          <cell r="G98">
            <v>55.93636363636363</v>
          </cell>
          <cell r="H98">
            <v>55.99090909090909</v>
          </cell>
          <cell r="I98">
            <v>56.45454545454545</v>
          </cell>
          <cell r="J98">
            <v>56.45454545454545</v>
          </cell>
          <cell r="K98">
            <v>57.13636363636363</v>
          </cell>
          <cell r="L98">
            <v>56.4</v>
          </cell>
          <cell r="M98">
            <v>55.85444727272727</v>
          </cell>
          <cell r="N98">
            <v>56.23636363636363</v>
          </cell>
          <cell r="O98">
            <v>56.47090909090909</v>
          </cell>
          <cell r="P98">
            <v>56.47090909090909</v>
          </cell>
        </row>
        <row r="99">
          <cell r="E99" t="str">
            <v>SD Res + Comm Coal CC</v>
          </cell>
          <cell r="F99">
            <v>57.709090909090904</v>
          </cell>
          <cell r="G99">
            <v>58.03636363636363</v>
          </cell>
          <cell r="H99">
            <v>58.03636363636363</v>
          </cell>
          <cell r="I99">
            <v>58.0090909090909</v>
          </cell>
          <cell r="J99">
            <v>57.24545454545454</v>
          </cell>
          <cell r="K99">
            <v>57.87272727272727</v>
          </cell>
          <cell r="L99">
            <v>56.97272727272727</v>
          </cell>
          <cell r="M99">
            <v>58.01167363636363</v>
          </cell>
          <cell r="N99">
            <v>58.0090909090909</v>
          </cell>
          <cell r="O99">
            <v>58.0090909090909</v>
          </cell>
          <cell r="P99">
            <v>58.0090909090909</v>
          </cell>
        </row>
        <row r="100">
          <cell r="E100" t="str">
            <v>TN Res + Comm Coal CC</v>
          </cell>
          <cell r="F100">
            <v>56.018181818181816</v>
          </cell>
          <cell r="G100">
            <v>56.263636363636365</v>
          </cell>
          <cell r="H100">
            <v>55.8</v>
          </cell>
          <cell r="I100">
            <v>55.93636363636363</v>
          </cell>
          <cell r="J100">
            <v>55.90909090909091</v>
          </cell>
          <cell r="K100">
            <v>56.04545454545454</v>
          </cell>
          <cell r="L100">
            <v>55.85454545454545</v>
          </cell>
          <cell r="M100">
            <v>55.887823636363635</v>
          </cell>
          <cell r="N100">
            <v>55.77545454545454</v>
          </cell>
          <cell r="O100">
            <v>55.802727272727275</v>
          </cell>
          <cell r="P100">
            <v>55.802727272727275</v>
          </cell>
        </row>
        <row r="101">
          <cell r="E101" t="str">
            <v>TX Res + Comm Coal CC</v>
          </cell>
          <cell r="F101">
            <v>56.4</v>
          </cell>
          <cell r="G101">
            <v>56.48181818181818</v>
          </cell>
          <cell r="H101">
            <v>57.54545454545454</v>
          </cell>
          <cell r="I101">
            <v>58.17272727272727</v>
          </cell>
          <cell r="J101">
            <v>61.90909090909091</v>
          </cell>
          <cell r="K101">
            <v>57.47141878787878</v>
          </cell>
          <cell r="L101">
            <v>58.090909090909086</v>
          </cell>
          <cell r="M101">
            <v>56.15367818181817</v>
          </cell>
          <cell r="N101">
            <v>56.23636363636363</v>
          </cell>
          <cell r="O101">
            <v>56.25272727272726</v>
          </cell>
          <cell r="P101">
            <v>56.25272727272726</v>
          </cell>
        </row>
        <row r="102">
          <cell r="E102" t="str">
            <v>US Res + Comm Coal CC</v>
          </cell>
          <cell r="F102">
            <v>57.13636363636363</v>
          </cell>
          <cell r="G102">
            <v>57.32727272727272</v>
          </cell>
          <cell r="H102">
            <v>57.6</v>
          </cell>
          <cell r="I102">
            <v>57.24545454545454</v>
          </cell>
          <cell r="J102">
            <v>57.21818181818182</v>
          </cell>
          <cell r="K102">
            <v>57.32727272727272</v>
          </cell>
          <cell r="L102">
            <v>57.13636363636363</v>
          </cell>
          <cell r="M102">
            <v>57.32728363636363</v>
          </cell>
          <cell r="N102">
            <v>57.1990909090909</v>
          </cell>
          <cell r="O102">
            <v>56.950909090909086</v>
          </cell>
          <cell r="P102">
            <v>56.950909090909086</v>
          </cell>
        </row>
        <row r="103">
          <cell r="E103" t="str">
            <v>UT Res + Comm Coal CC</v>
          </cell>
          <cell r="F103">
            <v>55.66363636363636</v>
          </cell>
          <cell r="G103">
            <v>55.66363636363636</v>
          </cell>
          <cell r="H103">
            <v>55.66363636363636</v>
          </cell>
          <cell r="I103">
            <v>55.66363636363636</v>
          </cell>
          <cell r="J103">
            <v>55.66363636363636</v>
          </cell>
          <cell r="K103">
            <v>55.66363636363636</v>
          </cell>
          <cell r="L103">
            <v>55.66363636363636</v>
          </cell>
          <cell r="M103">
            <v>55.65897272727272</v>
          </cell>
          <cell r="N103">
            <v>55.66363636363636</v>
          </cell>
          <cell r="O103">
            <v>55.66363636363636</v>
          </cell>
          <cell r="P103">
            <v>55.66363636363636</v>
          </cell>
        </row>
        <row r="104">
          <cell r="E104" t="str">
            <v>VA Res + Comm Coal CC</v>
          </cell>
          <cell r="F104">
            <v>56.15454545454545</v>
          </cell>
          <cell r="G104">
            <v>56.23636363636363</v>
          </cell>
          <cell r="H104">
            <v>56.263636363636365</v>
          </cell>
          <cell r="I104">
            <v>56.18181818181818</v>
          </cell>
          <cell r="J104">
            <v>56.29090909090909</v>
          </cell>
          <cell r="K104">
            <v>56.37272727272727</v>
          </cell>
          <cell r="L104">
            <v>56.31818181818181</v>
          </cell>
          <cell r="M104">
            <v>56.151272727272726</v>
          </cell>
          <cell r="N104">
            <v>56.168181818181814</v>
          </cell>
          <cell r="O104">
            <v>56.097272727272724</v>
          </cell>
          <cell r="P104">
            <v>56.097272727272724</v>
          </cell>
        </row>
        <row r="105">
          <cell r="E105" t="str">
            <v>VT Res + Comm Coal CC</v>
          </cell>
          <cell r="F105">
            <v>61.963636363636354</v>
          </cell>
          <cell r="G105">
            <v>61.93636363636363</v>
          </cell>
          <cell r="H105">
            <v>62.018181818181816</v>
          </cell>
          <cell r="I105">
            <v>61.99090909090909</v>
          </cell>
          <cell r="J105">
            <v>61.963636363636354</v>
          </cell>
          <cell r="K105">
            <v>62.018181818181816</v>
          </cell>
          <cell r="L105">
            <v>61.93636363636363</v>
          </cell>
          <cell r="M105">
            <v>61.956624545454545</v>
          </cell>
          <cell r="N105">
            <v>62.018181818181816</v>
          </cell>
          <cell r="O105">
            <v>62.018181818181816</v>
          </cell>
          <cell r="P105">
            <v>62.018181818181816</v>
          </cell>
        </row>
        <row r="106">
          <cell r="E106" t="str">
            <v>WA Res + Comm Coal CC</v>
          </cell>
          <cell r="F106">
            <v>56.4</v>
          </cell>
          <cell r="G106">
            <v>56.590909090909086</v>
          </cell>
          <cell r="H106">
            <v>56.42727272727272</v>
          </cell>
          <cell r="I106">
            <v>56.61818181818181</v>
          </cell>
          <cell r="J106">
            <v>57.05454545454545</v>
          </cell>
          <cell r="K106">
            <v>56.75454545454545</v>
          </cell>
          <cell r="L106">
            <v>55.74545454545454</v>
          </cell>
          <cell r="M106">
            <v>55.73273999999999</v>
          </cell>
          <cell r="N106">
            <v>55.69090909090908</v>
          </cell>
          <cell r="O106">
            <v>55.674545454545445</v>
          </cell>
          <cell r="P106">
            <v>55.674545454545445</v>
          </cell>
        </row>
        <row r="107">
          <cell r="E107" t="str">
            <v>WI Res + Comm Coal CC</v>
          </cell>
          <cell r="F107">
            <v>57.763636363636365</v>
          </cell>
          <cell r="G107">
            <v>55.90909090909091</v>
          </cell>
          <cell r="H107">
            <v>55.88181818181818</v>
          </cell>
          <cell r="I107">
            <v>55.88181818181818</v>
          </cell>
          <cell r="J107">
            <v>55.88181818181818</v>
          </cell>
          <cell r="K107">
            <v>55.88181818181818</v>
          </cell>
          <cell r="L107">
            <v>55.88181818181818</v>
          </cell>
          <cell r="M107">
            <v>55.93393363636363</v>
          </cell>
          <cell r="N107">
            <v>55.85727272727272</v>
          </cell>
          <cell r="O107">
            <v>55.85727272727272</v>
          </cell>
          <cell r="P107">
            <v>55.85727272727272</v>
          </cell>
        </row>
        <row r="108">
          <cell r="E108" t="str">
            <v>WV Res + Comm Coal CC</v>
          </cell>
          <cell r="F108">
            <v>56.23636363636363</v>
          </cell>
          <cell r="G108">
            <v>56.45454545454545</v>
          </cell>
          <cell r="H108">
            <v>57.32727272727272</v>
          </cell>
          <cell r="I108">
            <v>56.809090909090905</v>
          </cell>
          <cell r="J108">
            <v>56.45454545454545</v>
          </cell>
          <cell r="K108">
            <v>56.836363636363636</v>
          </cell>
          <cell r="L108">
            <v>56.48181818181818</v>
          </cell>
          <cell r="M108">
            <v>56.567890909090906</v>
          </cell>
          <cell r="N108">
            <v>56.49545454545454</v>
          </cell>
          <cell r="O108">
            <v>56.49545454545454</v>
          </cell>
          <cell r="P108">
            <v>56.49545454545454</v>
          </cell>
        </row>
        <row r="109">
          <cell r="E109" t="str">
            <v>WY Res + Comm Coal CC</v>
          </cell>
          <cell r="F109">
            <v>58.0090909090909</v>
          </cell>
          <cell r="G109">
            <v>58.0090909090909</v>
          </cell>
          <cell r="H109">
            <v>58.0090909090909</v>
          </cell>
          <cell r="I109">
            <v>58.03636363636363</v>
          </cell>
          <cell r="J109">
            <v>58.03636363636363</v>
          </cell>
          <cell r="K109">
            <v>58.090909090909086</v>
          </cell>
          <cell r="L109">
            <v>58.06363636363636</v>
          </cell>
          <cell r="M109">
            <v>58.04853545454545</v>
          </cell>
          <cell r="N109">
            <v>58.08</v>
          </cell>
          <cell r="O109">
            <v>58.0090909090909</v>
          </cell>
          <cell r="P109">
            <v>58.0090909090909</v>
          </cell>
        </row>
        <row r="110">
          <cell r="E110" t="str">
            <v>AL Coking Coal CC</v>
          </cell>
          <cell r="F110">
            <v>56.18181818181818</v>
          </cell>
          <cell r="G110">
            <v>56.23636363636363</v>
          </cell>
          <cell r="H110">
            <v>56.209090909090904</v>
          </cell>
          <cell r="I110">
            <v>56.23636363636363</v>
          </cell>
          <cell r="J110">
            <v>56.23636363636363</v>
          </cell>
          <cell r="K110">
            <v>56.23636363636363</v>
          </cell>
          <cell r="L110">
            <v>56.209090909090904</v>
          </cell>
          <cell r="M110">
            <v>56.24369727272727</v>
          </cell>
          <cell r="N110">
            <v>56.29090909090909</v>
          </cell>
          <cell r="O110">
            <v>56.31818181818181</v>
          </cell>
          <cell r="P110">
            <v>56.31818181818181</v>
          </cell>
        </row>
        <row r="111">
          <cell r="E111" t="str">
            <v>AK Coking Coal CC</v>
          </cell>
          <cell r="F111">
            <v>0</v>
          </cell>
          <cell r="G111">
            <v>0</v>
          </cell>
          <cell r="H111">
            <v>0</v>
          </cell>
          <cell r="I111">
            <v>0</v>
          </cell>
          <cell r="J111">
            <v>0</v>
          </cell>
          <cell r="K111">
            <v>0</v>
          </cell>
          <cell r="L111">
            <v>0</v>
          </cell>
          <cell r="M111">
            <v>0</v>
          </cell>
          <cell r="N111">
            <v>0</v>
          </cell>
          <cell r="O111">
            <v>0</v>
          </cell>
          <cell r="P111">
            <v>0</v>
          </cell>
        </row>
        <row r="112">
          <cell r="E112" t="str">
            <v>AR Coking Coal CC</v>
          </cell>
          <cell r="F112">
            <v>0</v>
          </cell>
          <cell r="G112">
            <v>0</v>
          </cell>
          <cell r="H112">
            <v>0</v>
          </cell>
          <cell r="I112">
            <v>0</v>
          </cell>
          <cell r="J112">
            <v>0</v>
          </cell>
          <cell r="K112">
            <v>0</v>
          </cell>
          <cell r="L112">
            <v>0</v>
          </cell>
          <cell r="M112">
            <v>0</v>
          </cell>
          <cell r="N112">
            <v>0</v>
          </cell>
          <cell r="O112">
            <v>0</v>
          </cell>
          <cell r="P112">
            <v>0</v>
          </cell>
        </row>
        <row r="113">
          <cell r="E113" t="str">
            <v>AZ Coking Coal CC</v>
          </cell>
          <cell r="F113">
            <v>0</v>
          </cell>
          <cell r="G113">
            <v>0</v>
          </cell>
          <cell r="H113">
            <v>0</v>
          </cell>
          <cell r="I113">
            <v>0</v>
          </cell>
          <cell r="J113">
            <v>0</v>
          </cell>
          <cell r="K113">
            <v>0</v>
          </cell>
          <cell r="L113">
            <v>0</v>
          </cell>
          <cell r="M113">
            <v>0</v>
          </cell>
          <cell r="N113">
            <v>0</v>
          </cell>
          <cell r="O113">
            <v>0</v>
          </cell>
          <cell r="P113">
            <v>0</v>
          </cell>
        </row>
        <row r="114">
          <cell r="E114" t="str">
            <v>CA Coking Coal CC</v>
          </cell>
          <cell r="F114">
            <v>0</v>
          </cell>
          <cell r="G114">
            <v>0</v>
          </cell>
          <cell r="H114">
            <v>0</v>
          </cell>
          <cell r="I114">
            <v>0</v>
          </cell>
          <cell r="J114">
            <v>0</v>
          </cell>
          <cell r="K114">
            <v>0</v>
          </cell>
          <cell r="L114">
            <v>0</v>
          </cell>
          <cell r="M114">
            <v>0</v>
          </cell>
          <cell r="N114">
            <v>0</v>
          </cell>
          <cell r="O114">
            <v>0</v>
          </cell>
          <cell r="P114">
            <v>0</v>
          </cell>
        </row>
        <row r="115">
          <cell r="E115" t="str">
            <v>CO Coking Coal CC</v>
          </cell>
          <cell r="F115">
            <v>0</v>
          </cell>
          <cell r="G115">
            <v>0</v>
          </cell>
          <cell r="H115">
            <v>0</v>
          </cell>
          <cell r="I115">
            <v>0</v>
          </cell>
          <cell r="J115">
            <v>0</v>
          </cell>
          <cell r="K115">
            <v>0</v>
          </cell>
          <cell r="L115">
            <v>0</v>
          </cell>
          <cell r="M115">
            <v>0</v>
          </cell>
          <cell r="N115">
            <v>0</v>
          </cell>
          <cell r="O115">
            <v>0</v>
          </cell>
          <cell r="P115">
            <v>0</v>
          </cell>
        </row>
        <row r="116">
          <cell r="E116" t="str">
            <v>CT Coking Coal CC</v>
          </cell>
          <cell r="F116">
            <v>0</v>
          </cell>
          <cell r="G116">
            <v>0</v>
          </cell>
          <cell r="H116">
            <v>0</v>
          </cell>
          <cell r="I116">
            <v>0</v>
          </cell>
          <cell r="J116">
            <v>0</v>
          </cell>
          <cell r="K116">
            <v>0</v>
          </cell>
          <cell r="L116">
            <v>0</v>
          </cell>
          <cell r="M116">
            <v>0</v>
          </cell>
          <cell r="N116">
            <v>0</v>
          </cell>
          <cell r="O116">
            <v>0</v>
          </cell>
          <cell r="P116">
            <v>0</v>
          </cell>
        </row>
        <row r="117">
          <cell r="E117" t="str">
            <v>DC Coking Coal CC</v>
          </cell>
          <cell r="F117">
            <v>0</v>
          </cell>
          <cell r="G117">
            <v>0</v>
          </cell>
          <cell r="H117">
            <v>0</v>
          </cell>
          <cell r="I117">
            <v>0</v>
          </cell>
          <cell r="J117">
            <v>0</v>
          </cell>
          <cell r="K117">
            <v>0</v>
          </cell>
          <cell r="L117">
            <v>0</v>
          </cell>
          <cell r="M117">
            <v>0</v>
          </cell>
          <cell r="N117">
            <v>0</v>
          </cell>
          <cell r="O117">
            <v>0</v>
          </cell>
          <cell r="P117">
            <v>0</v>
          </cell>
        </row>
        <row r="118">
          <cell r="E118" t="str">
            <v>DE Coking Coal CC</v>
          </cell>
          <cell r="F118">
            <v>0</v>
          </cell>
          <cell r="G118">
            <v>0</v>
          </cell>
          <cell r="H118">
            <v>0</v>
          </cell>
          <cell r="I118">
            <v>0</v>
          </cell>
          <cell r="J118">
            <v>0</v>
          </cell>
          <cell r="K118">
            <v>0</v>
          </cell>
          <cell r="L118">
            <v>0</v>
          </cell>
          <cell r="M118">
            <v>0</v>
          </cell>
          <cell r="N118">
            <v>0</v>
          </cell>
          <cell r="O118">
            <v>0</v>
          </cell>
          <cell r="P118">
            <v>0</v>
          </cell>
        </row>
        <row r="119">
          <cell r="E119" t="str">
            <v>FL Coking Coal CC</v>
          </cell>
          <cell r="F119">
            <v>0</v>
          </cell>
          <cell r="G119">
            <v>0</v>
          </cell>
          <cell r="H119">
            <v>0</v>
          </cell>
          <cell r="I119">
            <v>0</v>
          </cell>
          <cell r="J119">
            <v>0</v>
          </cell>
          <cell r="K119">
            <v>0</v>
          </cell>
          <cell r="L119">
            <v>0</v>
          </cell>
          <cell r="M119">
            <v>0</v>
          </cell>
          <cell r="N119">
            <v>0</v>
          </cell>
          <cell r="O119">
            <v>0</v>
          </cell>
          <cell r="P119">
            <v>0</v>
          </cell>
        </row>
        <row r="120">
          <cell r="E120" t="str">
            <v>GA Coking Coal CC</v>
          </cell>
          <cell r="F120">
            <v>0</v>
          </cell>
          <cell r="G120">
            <v>0</v>
          </cell>
          <cell r="H120">
            <v>0</v>
          </cell>
          <cell r="I120">
            <v>0</v>
          </cell>
          <cell r="J120">
            <v>0</v>
          </cell>
          <cell r="K120">
            <v>0</v>
          </cell>
          <cell r="L120">
            <v>0</v>
          </cell>
          <cell r="M120">
            <v>0</v>
          </cell>
          <cell r="N120">
            <v>0</v>
          </cell>
          <cell r="O120">
            <v>0</v>
          </cell>
          <cell r="P120">
            <v>0</v>
          </cell>
        </row>
        <row r="121">
          <cell r="E121" t="str">
            <v>HI Coking Coal CC</v>
          </cell>
          <cell r="F121">
            <v>0</v>
          </cell>
          <cell r="G121">
            <v>0</v>
          </cell>
          <cell r="H121">
            <v>0</v>
          </cell>
          <cell r="I121">
            <v>0</v>
          </cell>
          <cell r="J121">
            <v>0</v>
          </cell>
          <cell r="K121">
            <v>0</v>
          </cell>
          <cell r="L121">
            <v>0</v>
          </cell>
          <cell r="M121">
            <v>0</v>
          </cell>
          <cell r="N121">
            <v>0</v>
          </cell>
          <cell r="O121">
            <v>0</v>
          </cell>
          <cell r="P121">
            <v>0</v>
          </cell>
        </row>
        <row r="122">
          <cell r="E122" t="str">
            <v>IA Coking Coal CC</v>
          </cell>
          <cell r="F122">
            <v>0</v>
          </cell>
          <cell r="G122">
            <v>0</v>
          </cell>
          <cell r="H122">
            <v>0</v>
          </cell>
          <cell r="I122">
            <v>0</v>
          </cell>
          <cell r="J122">
            <v>0</v>
          </cell>
          <cell r="K122">
            <v>0</v>
          </cell>
          <cell r="L122">
            <v>0</v>
          </cell>
          <cell r="M122">
            <v>0</v>
          </cell>
          <cell r="N122">
            <v>0</v>
          </cell>
          <cell r="O122">
            <v>0</v>
          </cell>
          <cell r="P122">
            <v>0</v>
          </cell>
        </row>
        <row r="123">
          <cell r="E123" t="str">
            <v>ID Coking Coal CC</v>
          </cell>
          <cell r="F123">
            <v>0</v>
          </cell>
          <cell r="G123">
            <v>0</v>
          </cell>
          <cell r="H123">
            <v>0</v>
          </cell>
          <cell r="I123">
            <v>0</v>
          </cell>
          <cell r="J123">
            <v>0</v>
          </cell>
          <cell r="K123">
            <v>0</v>
          </cell>
          <cell r="L123">
            <v>0</v>
          </cell>
          <cell r="M123">
            <v>0</v>
          </cell>
          <cell r="N123">
            <v>0</v>
          </cell>
          <cell r="O123">
            <v>0</v>
          </cell>
          <cell r="P123">
            <v>0</v>
          </cell>
        </row>
        <row r="124">
          <cell r="E124" t="str">
            <v>IL Coking Coal CC</v>
          </cell>
          <cell r="F124">
            <v>56.127272727272725</v>
          </cell>
          <cell r="G124">
            <v>56.29090909090909</v>
          </cell>
          <cell r="H124">
            <v>56.31818181818181</v>
          </cell>
          <cell r="I124">
            <v>56.29090909090909</v>
          </cell>
          <cell r="J124">
            <v>56.4</v>
          </cell>
          <cell r="K124">
            <v>56.34545454545454</v>
          </cell>
          <cell r="L124">
            <v>56.34545454545454</v>
          </cell>
          <cell r="M124">
            <v>56.36709818181818</v>
          </cell>
          <cell r="N124">
            <v>56.4</v>
          </cell>
          <cell r="O124">
            <v>56.37272727272727</v>
          </cell>
          <cell r="P124">
            <v>56.37272727272727</v>
          </cell>
        </row>
        <row r="125">
          <cell r="E125" t="str">
            <v>IN Coking Coal CC</v>
          </cell>
          <cell r="F125">
            <v>56.127272727272725</v>
          </cell>
          <cell r="G125">
            <v>56.18181818181818</v>
          </cell>
          <cell r="H125">
            <v>56.18181818181818</v>
          </cell>
          <cell r="I125">
            <v>56.209090909090904</v>
          </cell>
          <cell r="J125">
            <v>56.263636363636365</v>
          </cell>
          <cell r="K125">
            <v>56.29090909090909</v>
          </cell>
          <cell r="L125">
            <v>56.263636363636365</v>
          </cell>
          <cell r="M125">
            <v>56.422797272727266</v>
          </cell>
          <cell r="N125">
            <v>56.4</v>
          </cell>
          <cell r="O125">
            <v>56.4</v>
          </cell>
          <cell r="P125">
            <v>56.4</v>
          </cell>
        </row>
        <row r="126">
          <cell r="E126" t="str">
            <v>KS Coking Coal CC</v>
          </cell>
          <cell r="F126">
            <v>0</v>
          </cell>
          <cell r="G126">
            <v>0</v>
          </cell>
          <cell r="H126">
            <v>0</v>
          </cell>
          <cell r="I126">
            <v>0</v>
          </cell>
          <cell r="J126">
            <v>0</v>
          </cell>
          <cell r="K126">
            <v>0</v>
          </cell>
          <cell r="L126">
            <v>0</v>
          </cell>
          <cell r="M126">
            <v>0</v>
          </cell>
          <cell r="N126">
            <v>0</v>
          </cell>
          <cell r="O126">
            <v>0</v>
          </cell>
          <cell r="P126">
            <v>0</v>
          </cell>
        </row>
        <row r="127">
          <cell r="E127" t="str">
            <v>KY Coking Coal CC</v>
          </cell>
          <cell r="F127">
            <v>56.37272727272727</v>
          </cell>
          <cell r="G127">
            <v>56.4</v>
          </cell>
          <cell r="H127">
            <v>56.263636363636365</v>
          </cell>
          <cell r="I127">
            <v>56.29090909090909</v>
          </cell>
          <cell r="J127">
            <v>56.37272727272727</v>
          </cell>
          <cell r="K127">
            <v>56.4</v>
          </cell>
          <cell r="L127">
            <v>56.31818181818181</v>
          </cell>
          <cell r="M127">
            <v>56.29278545454545</v>
          </cell>
          <cell r="N127">
            <v>56.34545454545454</v>
          </cell>
          <cell r="O127">
            <v>56.31818181818181</v>
          </cell>
          <cell r="P127">
            <v>56.31818181818181</v>
          </cell>
        </row>
        <row r="128">
          <cell r="E128" t="str">
            <v>LA Coking Coal CC</v>
          </cell>
          <cell r="F128">
            <v>0</v>
          </cell>
          <cell r="G128">
            <v>0</v>
          </cell>
          <cell r="H128">
            <v>0</v>
          </cell>
          <cell r="I128">
            <v>0</v>
          </cell>
          <cell r="J128">
            <v>0</v>
          </cell>
          <cell r="K128">
            <v>0</v>
          </cell>
          <cell r="L128">
            <v>0</v>
          </cell>
          <cell r="M128">
            <v>0</v>
          </cell>
          <cell r="N128">
            <v>0</v>
          </cell>
          <cell r="O128">
            <v>0</v>
          </cell>
          <cell r="P128">
            <v>0</v>
          </cell>
        </row>
        <row r="129">
          <cell r="E129" t="str">
            <v>MA Coking Coal CC</v>
          </cell>
          <cell r="F129">
            <v>0</v>
          </cell>
          <cell r="G129">
            <v>0</v>
          </cell>
          <cell r="H129">
            <v>0</v>
          </cell>
          <cell r="I129">
            <v>0</v>
          </cell>
          <cell r="J129">
            <v>0</v>
          </cell>
          <cell r="K129">
            <v>0</v>
          </cell>
          <cell r="L129">
            <v>0</v>
          </cell>
          <cell r="M129">
            <v>0</v>
          </cell>
          <cell r="N129">
            <v>0</v>
          </cell>
          <cell r="O129">
            <v>0</v>
          </cell>
          <cell r="P129">
            <v>0</v>
          </cell>
        </row>
        <row r="130">
          <cell r="E130" t="str">
            <v>MD Coking Coal CC</v>
          </cell>
          <cell r="F130">
            <v>56.23636363636363</v>
          </cell>
          <cell r="G130">
            <v>56.15454545454545</v>
          </cell>
          <cell r="H130">
            <v>56.19545454545454</v>
          </cell>
          <cell r="I130">
            <v>56.19545454545454</v>
          </cell>
          <cell r="J130">
            <v>56.19545454545454</v>
          </cell>
          <cell r="K130">
            <v>56.19545454545454</v>
          </cell>
          <cell r="L130">
            <v>56.19545454545454</v>
          </cell>
          <cell r="M130">
            <v>56.19545454545454</v>
          </cell>
          <cell r="N130">
            <v>56.19545454545454</v>
          </cell>
          <cell r="O130">
            <v>56.19545454545454</v>
          </cell>
          <cell r="P130">
            <v>56.19545454545454</v>
          </cell>
        </row>
        <row r="131">
          <cell r="E131" t="str">
            <v>ME Coking Coal CC</v>
          </cell>
          <cell r="F131">
            <v>0</v>
          </cell>
          <cell r="G131">
            <v>0</v>
          </cell>
          <cell r="H131">
            <v>0</v>
          </cell>
          <cell r="I131">
            <v>0</v>
          </cell>
          <cell r="J131">
            <v>0</v>
          </cell>
          <cell r="K131">
            <v>0</v>
          </cell>
          <cell r="L131">
            <v>0</v>
          </cell>
          <cell r="M131">
            <v>0</v>
          </cell>
          <cell r="N131">
            <v>0</v>
          </cell>
          <cell r="O131">
            <v>0</v>
          </cell>
          <cell r="P131">
            <v>0</v>
          </cell>
        </row>
        <row r="132">
          <cell r="E132" t="str">
            <v>MI Coking Coal CC</v>
          </cell>
          <cell r="F132">
            <v>56.29090909090909</v>
          </cell>
          <cell r="G132">
            <v>56.37272727272727</v>
          </cell>
          <cell r="H132">
            <v>56.67272727272727</v>
          </cell>
          <cell r="I132">
            <v>56.61818181818181</v>
          </cell>
          <cell r="J132">
            <v>56.1</v>
          </cell>
          <cell r="K132">
            <v>56.18181818181818</v>
          </cell>
          <cell r="L132">
            <v>56.29090909090909</v>
          </cell>
          <cell r="M132">
            <v>56.21152909090908</v>
          </cell>
          <cell r="N132">
            <v>56.209090909090904</v>
          </cell>
          <cell r="O132">
            <v>56.23636363636363</v>
          </cell>
          <cell r="P132">
            <v>56.23636363636363</v>
          </cell>
        </row>
        <row r="133">
          <cell r="E133" t="str">
            <v>MN Coking Coal CC</v>
          </cell>
          <cell r="F133">
            <v>0</v>
          </cell>
          <cell r="G133">
            <v>0</v>
          </cell>
          <cell r="H133">
            <v>0</v>
          </cell>
          <cell r="I133">
            <v>0</v>
          </cell>
          <cell r="J133">
            <v>0</v>
          </cell>
          <cell r="K133">
            <v>0</v>
          </cell>
          <cell r="L133">
            <v>0</v>
          </cell>
          <cell r="M133">
            <v>0</v>
          </cell>
          <cell r="N133">
            <v>0</v>
          </cell>
          <cell r="O133">
            <v>0</v>
          </cell>
          <cell r="P133">
            <v>0</v>
          </cell>
        </row>
        <row r="134">
          <cell r="E134" t="str">
            <v>MO Coking Coal CC</v>
          </cell>
          <cell r="F134">
            <v>0</v>
          </cell>
          <cell r="G134">
            <v>0</v>
          </cell>
          <cell r="H134">
            <v>0</v>
          </cell>
          <cell r="I134">
            <v>0</v>
          </cell>
          <cell r="J134">
            <v>0</v>
          </cell>
          <cell r="K134">
            <v>0</v>
          </cell>
          <cell r="L134">
            <v>0</v>
          </cell>
          <cell r="M134">
            <v>0</v>
          </cell>
          <cell r="N134">
            <v>0</v>
          </cell>
          <cell r="O134">
            <v>0</v>
          </cell>
          <cell r="P134">
            <v>0</v>
          </cell>
        </row>
        <row r="135">
          <cell r="E135" t="str">
            <v>MS Coking Coal CC</v>
          </cell>
          <cell r="F135">
            <v>0</v>
          </cell>
          <cell r="G135">
            <v>0</v>
          </cell>
          <cell r="H135">
            <v>0</v>
          </cell>
          <cell r="I135">
            <v>0</v>
          </cell>
          <cell r="J135">
            <v>0</v>
          </cell>
          <cell r="K135">
            <v>0</v>
          </cell>
          <cell r="L135">
            <v>0</v>
          </cell>
          <cell r="M135">
            <v>0</v>
          </cell>
          <cell r="N135">
            <v>0</v>
          </cell>
          <cell r="O135">
            <v>0</v>
          </cell>
          <cell r="P135">
            <v>0</v>
          </cell>
        </row>
        <row r="136">
          <cell r="E136" t="str">
            <v>MT Coking Coal CC</v>
          </cell>
          <cell r="F136">
            <v>0</v>
          </cell>
          <cell r="G136">
            <v>0</v>
          </cell>
          <cell r="H136">
            <v>0</v>
          </cell>
          <cell r="I136">
            <v>0</v>
          </cell>
          <cell r="J136">
            <v>0</v>
          </cell>
          <cell r="K136">
            <v>0</v>
          </cell>
          <cell r="L136">
            <v>0</v>
          </cell>
          <cell r="M136">
            <v>0</v>
          </cell>
          <cell r="N136">
            <v>0</v>
          </cell>
          <cell r="O136">
            <v>0</v>
          </cell>
          <cell r="P136">
            <v>0</v>
          </cell>
        </row>
        <row r="137">
          <cell r="E137" t="str">
            <v>NC Coking Coal CC</v>
          </cell>
          <cell r="F137">
            <v>0</v>
          </cell>
          <cell r="G137">
            <v>0</v>
          </cell>
          <cell r="H137">
            <v>0</v>
          </cell>
          <cell r="I137">
            <v>0</v>
          </cell>
          <cell r="J137">
            <v>0</v>
          </cell>
          <cell r="K137">
            <v>0</v>
          </cell>
          <cell r="L137">
            <v>0</v>
          </cell>
          <cell r="M137">
            <v>0</v>
          </cell>
          <cell r="N137">
            <v>0</v>
          </cell>
          <cell r="O137">
            <v>0</v>
          </cell>
          <cell r="P137">
            <v>0</v>
          </cell>
        </row>
        <row r="138">
          <cell r="E138" t="str">
            <v>ND Coking Coal CC</v>
          </cell>
          <cell r="F138">
            <v>0</v>
          </cell>
          <cell r="G138">
            <v>0</v>
          </cell>
          <cell r="H138">
            <v>0</v>
          </cell>
          <cell r="I138">
            <v>0</v>
          </cell>
          <cell r="J138">
            <v>0</v>
          </cell>
          <cell r="K138">
            <v>0</v>
          </cell>
          <cell r="L138">
            <v>0</v>
          </cell>
          <cell r="M138">
            <v>0</v>
          </cell>
          <cell r="N138">
            <v>0</v>
          </cell>
          <cell r="O138">
            <v>0</v>
          </cell>
          <cell r="P138">
            <v>0</v>
          </cell>
        </row>
        <row r="139">
          <cell r="E139" t="str">
            <v>NE Coking Coal CC</v>
          </cell>
          <cell r="F139">
            <v>0</v>
          </cell>
          <cell r="G139">
            <v>0</v>
          </cell>
          <cell r="H139">
            <v>0</v>
          </cell>
          <cell r="I139">
            <v>0</v>
          </cell>
          <cell r="J139">
            <v>0</v>
          </cell>
          <cell r="K139">
            <v>0</v>
          </cell>
          <cell r="L139">
            <v>0</v>
          </cell>
          <cell r="M139">
            <v>0</v>
          </cell>
          <cell r="N139">
            <v>0</v>
          </cell>
          <cell r="O139">
            <v>0</v>
          </cell>
          <cell r="P139">
            <v>0</v>
          </cell>
        </row>
        <row r="140">
          <cell r="E140" t="str">
            <v>NH Coking Coal CC</v>
          </cell>
          <cell r="F140">
            <v>0</v>
          </cell>
          <cell r="G140">
            <v>0</v>
          </cell>
          <cell r="H140">
            <v>0</v>
          </cell>
          <cell r="I140">
            <v>0</v>
          </cell>
          <cell r="J140">
            <v>0</v>
          </cell>
          <cell r="K140">
            <v>0</v>
          </cell>
          <cell r="L140">
            <v>0</v>
          </cell>
          <cell r="M140">
            <v>0</v>
          </cell>
          <cell r="N140">
            <v>0</v>
          </cell>
          <cell r="O140">
            <v>0</v>
          </cell>
          <cell r="P140">
            <v>0</v>
          </cell>
        </row>
        <row r="141">
          <cell r="E141" t="str">
            <v>NJ Coking Coal CC</v>
          </cell>
          <cell r="F141">
            <v>0</v>
          </cell>
          <cell r="G141">
            <v>0</v>
          </cell>
          <cell r="H141">
            <v>0</v>
          </cell>
          <cell r="I141">
            <v>0</v>
          </cell>
          <cell r="J141">
            <v>0</v>
          </cell>
          <cell r="K141">
            <v>0</v>
          </cell>
          <cell r="L141">
            <v>0</v>
          </cell>
          <cell r="M141">
            <v>0</v>
          </cell>
          <cell r="N141">
            <v>0</v>
          </cell>
          <cell r="O141">
            <v>0</v>
          </cell>
          <cell r="P141">
            <v>0</v>
          </cell>
        </row>
        <row r="142">
          <cell r="E142" t="str">
            <v>NM Coking Coal CC</v>
          </cell>
          <cell r="F142">
            <v>0</v>
          </cell>
          <cell r="G142">
            <v>0</v>
          </cell>
          <cell r="H142">
            <v>0</v>
          </cell>
          <cell r="I142">
            <v>0</v>
          </cell>
          <cell r="J142">
            <v>0</v>
          </cell>
          <cell r="K142">
            <v>0</v>
          </cell>
          <cell r="L142">
            <v>0</v>
          </cell>
          <cell r="M142">
            <v>0</v>
          </cell>
          <cell r="N142">
            <v>0</v>
          </cell>
          <cell r="O142">
            <v>0</v>
          </cell>
          <cell r="P142">
            <v>0</v>
          </cell>
        </row>
        <row r="143">
          <cell r="E143" t="str">
            <v>NV Coking Coal CC</v>
          </cell>
          <cell r="F143">
            <v>0</v>
          </cell>
          <cell r="G143">
            <v>0</v>
          </cell>
          <cell r="H143">
            <v>0</v>
          </cell>
          <cell r="I143">
            <v>0</v>
          </cell>
          <cell r="J143">
            <v>0</v>
          </cell>
          <cell r="K143">
            <v>0</v>
          </cell>
          <cell r="L143">
            <v>0</v>
          </cell>
          <cell r="M143">
            <v>0</v>
          </cell>
          <cell r="N143">
            <v>0</v>
          </cell>
          <cell r="O143">
            <v>0</v>
          </cell>
          <cell r="P143">
            <v>0</v>
          </cell>
        </row>
        <row r="144">
          <cell r="E144" t="str">
            <v>NY Coking Coal CC</v>
          </cell>
          <cell r="F144">
            <v>56.23636363636363</v>
          </cell>
          <cell r="G144">
            <v>56.209090909090904</v>
          </cell>
          <cell r="H144">
            <v>56.209090909090904</v>
          </cell>
          <cell r="I144">
            <v>56.4</v>
          </cell>
          <cell r="J144">
            <v>56.37272727272727</v>
          </cell>
          <cell r="K144">
            <v>56.37272727272727</v>
          </cell>
          <cell r="L144">
            <v>56.37272727272727</v>
          </cell>
          <cell r="M144">
            <v>56.203614545454535</v>
          </cell>
          <cell r="N144">
            <v>56.45454545454545</v>
          </cell>
          <cell r="O144">
            <v>56.4</v>
          </cell>
          <cell r="P144">
            <v>56.4</v>
          </cell>
        </row>
        <row r="145">
          <cell r="E145" t="str">
            <v>OH Coking Coal CC</v>
          </cell>
          <cell r="F145">
            <v>56.34545454545454</v>
          </cell>
          <cell r="G145">
            <v>56.29090909090909</v>
          </cell>
          <cell r="H145">
            <v>56.29090909090909</v>
          </cell>
          <cell r="I145">
            <v>56.18181818181818</v>
          </cell>
          <cell r="J145">
            <v>56.29090909090909</v>
          </cell>
          <cell r="K145">
            <v>56.34545454545454</v>
          </cell>
          <cell r="L145">
            <v>56.34545454545454</v>
          </cell>
          <cell r="M145">
            <v>56.29246909090909</v>
          </cell>
          <cell r="N145">
            <v>56.34545454545454</v>
          </cell>
          <cell r="O145">
            <v>56.34545454545454</v>
          </cell>
          <cell r="P145">
            <v>56.34545454545454</v>
          </cell>
        </row>
        <row r="146">
          <cell r="E146" t="str">
            <v>OK Coking Coal CC</v>
          </cell>
          <cell r="F146">
            <v>0</v>
          </cell>
          <cell r="G146">
            <v>0</v>
          </cell>
          <cell r="H146">
            <v>0</v>
          </cell>
          <cell r="I146">
            <v>0</v>
          </cell>
          <cell r="J146">
            <v>0</v>
          </cell>
          <cell r="K146">
            <v>0</v>
          </cell>
          <cell r="L146">
            <v>0</v>
          </cell>
          <cell r="M146">
            <v>0</v>
          </cell>
          <cell r="N146">
            <v>0</v>
          </cell>
          <cell r="O146">
            <v>0</v>
          </cell>
          <cell r="P146">
            <v>0</v>
          </cell>
        </row>
        <row r="147">
          <cell r="E147" t="str">
            <v>OR Coking Coal CC</v>
          </cell>
          <cell r="F147">
            <v>0</v>
          </cell>
          <cell r="G147">
            <v>0</v>
          </cell>
          <cell r="H147">
            <v>0</v>
          </cell>
          <cell r="I147">
            <v>0</v>
          </cell>
          <cell r="J147">
            <v>0</v>
          </cell>
          <cell r="K147">
            <v>0</v>
          </cell>
          <cell r="L147">
            <v>0</v>
          </cell>
          <cell r="M147">
            <v>0</v>
          </cell>
          <cell r="N147">
            <v>0</v>
          </cell>
          <cell r="O147">
            <v>0</v>
          </cell>
          <cell r="P147">
            <v>0</v>
          </cell>
        </row>
        <row r="148">
          <cell r="E148" t="str">
            <v>PA Coking Coal CC</v>
          </cell>
          <cell r="F148">
            <v>56.23636363636363</v>
          </cell>
          <cell r="G148">
            <v>56.23636363636363</v>
          </cell>
          <cell r="H148">
            <v>56.209090909090904</v>
          </cell>
          <cell r="I148">
            <v>56.23636363636363</v>
          </cell>
          <cell r="J148">
            <v>56.23636363636363</v>
          </cell>
          <cell r="K148">
            <v>56.23636363636363</v>
          </cell>
          <cell r="L148">
            <v>56.263636363636365</v>
          </cell>
          <cell r="M148">
            <v>56.32555909090909</v>
          </cell>
          <cell r="N148">
            <v>56.34545454545454</v>
          </cell>
          <cell r="O148">
            <v>56.37272727272727</v>
          </cell>
          <cell r="P148">
            <v>56.37272727272727</v>
          </cell>
        </row>
        <row r="149">
          <cell r="E149" t="str">
            <v>RI Coking Coal CC</v>
          </cell>
          <cell r="F149">
            <v>0</v>
          </cell>
          <cell r="G149">
            <v>0</v>
          </cell>
          <cell r="H149">
            <v>0</v>
          </cell>
          <cell r="I149">
            <v>0</v>
          </cell>
          <cell r="J149">
            <v>0</v>
          </cell>
          <cell r="K149">
            <v>0</v>
          </cell>
          <cell r="L149">
            <v>0</v>
          </cell>
          <cell r="M149">
            <v>0</v>
          </cell>
          <cell r="N149">
            <v>0</v>
          </cell>
          <cell r="O149">
            <v>0</v>
          </cell>
          <cell r="P149">
            <v>0</v>
          </cell>
        </row>
        <row r="150">
          <cell r="E150" t="str">
            <v>SC Coking Coal CC</v>
          </cell>
          <cell r="F150">
            <v>0</v>
          </cell>
          <cell r="G150">
            <v>0</v>
          </cell>
          <cell r="H150">
            <v>0</v>
          </cell>
          <cell r="I150">
            <v>0</v>
          </cell>
          <cell r="J150">
            <v>0</v>
          </cell>
          <cell r="K150">
            <v>0</v>
          </cell>
          <cell r="L150">
            <v>0</v>
          </cell>
          <cell r="M150">
            <v>0</v>
          </cell>
          <cell r="N150">
            <v>0</v>
          </cell>
          <cell r="O150">
            <v>0</v>
          </cell>
          <cell r="P150">
            <v>0</v>
          </cell>
        </row>
        <row r="151">
          <cell r="E151" t="str">
            <v>SD Coking Coal CC</v>
          </cell>
          <cell r="F151">
            <v>0</v>
          </cell>
          <cell r="G151">
            <v>0</v>
          </cell>
          <cell r="H151">
            <v>0</v>
          </cell>
          <cell r="I151">
            <v>0</v>
          </cell>
          <cell r="J151">
            <v>0</v>
          </cell>
          <cell r="K151">
            <v>0</v>
          </cell>
          <cell r="L151">
            <v>0</v>
          </cell>
          <cell r="M151">
            <v>0</v>
          </cell>
          <cell r="N151">
            <v>0</v>
          </cell>
          <cell r="O151">
            <v>0</v>
          </cell>
          <cell r="P151">
            <v>0</v>
          </cell>
        </row>
        <row r="152">
          <cell r="E152" t="str">
            <v>TN Coking Coal CC</v>
          </cell>
          <cell r="F152">
            <v>56.61818181818181</v>
          </cell>
          <cell r="G152">
            <v>56.61818181818181</v>
          </cell>
          <cell r="H152">
            <v>56.23636363636363</v>
          </cell>
          <cell r="I152">
            <v>56.33181818181817</v>
          </cell>
          <cell r="J152">
            <v>55.85454545454545</v>
          </cell>
          <cell r="K152">
            <v>56.33181818181817</v>
          </cell>
          <cell r="L152">
            <v>56.33181818181817</v>
          </cell>
          <cell r="M152">
            <v>56.33181818181817</v>
          </cell>
          <cell r="N152">
            <v>56.33181818181817</v>
          </cell>
          <cell r="O152">
            <v>56.33181818181817</v>
          </cell>
          <cell r="P152">
            <v>56.33181818181817</v>
          </cell>
        </row>
        <row r="153">
          <cell r="E153" t="str">
            <v>TX Coking Coal CC</v>
          </cell>
          <cell r="F153">
            <v>0</v>
          </cell>
          <cell r="G153">
            <v>0</v>
          </cell>
          <cell r="H153">
            <v>0</v>
          </cell>
          <cell r="I153">
            <v>0</v>
          </cell>
          <cell r="J153">
            <v>0</v>
          </cell>
          <cell r="K153">
            <v>0</v>
          </cell>
          <cell r="L153">
            <v>0</v>
          </cell>
          <cell r="M153">
            <v>0</v>
          </cell>
          <cell r="N153">
            <v>0</v>
          </cell>
          <cell r="O153">
            <v>0</v>
          </cell>
          <cell r="P153">
            <v>0</v>
          </cell>
        </row>
        <row r="154">
          <cell r="E154" t="str">
            <v>US Coking Coal CC</v>
          </cell>
          <cell r="F154">
            <v>56.23636363636363</v>
          </cell>
          <cell r="G154">
            <v>56.23636363636363</v>
          </cell>
          <cell r="H154">
            <v>56.23636363636363</v>
          </cell>
          <cell r="I154">
            <v>56.23636363636363</v>
          </cell>
          <cell r="J154">
            <v>56.263636363636365</v>
          </cell>
          <cell r="K154">
            <v>56.29090909090909</v>
          </cell>
          <cell r="L154">
            <v>56.31818181818181</v>
          </cell>
          <cell r="M154">
            <v>56.34745636363636</v>
          </cell>
          <cell r="N154">
            <v>56.37272727272727</v>
          </cell>
          <cell r="O154">
            <v>56.37272727272727</v>
          </cell>
          <cell r="P154">
            <v>56.37272727272727</v>
          </cell>
        </row>
        <row r="155">
          <cell r="E155" t="str">
            <v>UT Coking Coal CC</v>
          </cell>
          <cell r="F155">
            <v>56.781818181818174</v>
          </cell>
          <cell r="G155">
            <v>56.18181818181818</v>
          </cell>
          <cell r="H155">
            <v>56.07272727272727</v>
          </cell>
          <cell r="I155">
            <v>56.04545454545454</v>
          </cell>
          <cell r="J155">
            <v>56.127272727272725</v>
          </cell>
          <cell r="K155">
            <v>56.53636363636364</v>
          </cell>
          <cell r="L155">
            <v>56.836363636363636</v>
          </cell>
          <cell r="M155">
            <v>56.99981454545454</v>
          </cell>
          <cell r="N155">
            <v>56.29090909090909</v>
          </cell>
          <cell r="O155">
            <v>56.29090909090909</v>
          </cell>
          <cell r="P155">
            <v>56.29090909090909</v>
          </cell>
        </row>
        <row r="156">
          <cell r="E156" t="str">
            <v>VA Coking Coal CC</v>
          </cell>
          <cell r="F156">
            <v>56.23636363636363</v>
          </cell>
          <cell r="G156">
            <v>56.23636363636363</v>
          </cell>
          <cell r="H156">
            <v>56.23636363636363</v>
          </cell>
          <cell r="I156">
            <v>56.23636363636363</v>
          </cell>
          <cell r="J156">
            <v>56.23636363636363</v>
          </cell>
          <cell r="K156">
            <v>56.23636363636363</v>
          </cell>
          <cell r="L156">
            <v>56.23636363636363</v>
          </cell>
          <cell r="M156">
            <v>56.2445209090909</v>
          </cell>
          <cell r="N156">
            <v>56.23636363636363</v>
          </cell>
          <cell r="O156">
            <v>56.23636363636363</v>
          </cell>
          <cell r="P156">
            <v>56.23636363636363</v>
          </cell>
        </row>
        <row r="157">
          <cell r="E157" t="str">
            <v>VT Coking Coal CC</v>
          </cell>
          <cell r="F157">
            <v>0</v>
          </cell>
          <cell r="G157">
            <v>0</v>
          </cell>
          <cell r="H157">
            <v>0</v>
          </cell>
          <cell r="I157">
            <v>0</v>
          </cell>
          <cell r="J157">
            <v>0</v>
          </cell>
          <cell r="K157">
            <v>0</v>
          </cell>
          <cell r="L157">
            <v>0</v>
          </cell>
          <cell r="M157">
            <v>0</v>
          </cell>
          <cell r="N157">
            <v>0</v>
          </cell>
          <cell r="O157">
            <v>0</v>
          </cell>
          <cell r="P157">
            <v>0</v>
          </cell>
        </row>
        <row r="158">
          <cell r="E158" t="str">
            <v>WA Coking Coal CC</v>
          </cell>
          <cell r="F158">
            <v>0</v>
          </cell>
          <cell r="G158">
            <v>0</v>
          </cell>
          <cell r="H158">
            <v>0</v>
          </cell>
          <cell r="I158">
            <v>0</v>
          </cell>
          <cell r="J158">
            <v>0</v>
          </cell>
          <cell r="K158">
            <v>0</v>
          </cell>
          <cell r="L158">
            <v>0</v>
          </cell>
          <cell r="M158">
            <v>0</v>
          </cell>
          <cell r="N158">
            <v>0</v>
          </cell>
          <cell r="O158">
            <v>0</v>
          </cell>
          <cell r="P158">
            <v>0</v>
          </cell>
        </row>
        <row r="159">
          <cell r="E159" t="str">
            <v>WI Coking Coal CC</v>
          </cell>
          <cell r="F159">
            <v>0</v>
          </cell>
          <cell r="G159">
            <v>0</v>
          </cell>
          <cell r="H159">
            <v>0</v>
          </cell>
          <cell r="I159">
            <v>0</v>
          </cell>
          <cell r="J159">
            <v>0</v>
          </cell>
          <cell r="K159">
            <v>0</v>
          </cell>
          <cell r="L159">
            <v>0</v>
          </cell>
          <cell r="M159">
            <v>0</v>
          </cell>
          <cell r="N159">
            <v>0</v>
          </cell>
          <cell r="O159">
            <v>0</v>
          </cell>
          <cell r="P159">
            <v>0</v>
          </cell>
        </row>
        <row r="160">
          <cell r="E160" t="str">
            <v>WV Coking Coal CC</v>
          </cell>
          <cell r="F160">
            <v>56.37272727272727</v>
          </cell>
          <cell r="G160">
            <v>56.4</v>
          </cell>
          <cell r="H160">
            <v>56.37272727272727</v>
          </cell>
          <cell r="I160">
            <v>56.4</v>
          </cell>
          <cell r="J160">
            <v>56.4</v>
          </cell>
          <cell r="K160">
            <v>56.45454545454545</v>
          </cell>
          <cell r="L160">
            <v>56.4</v>
          </cell>
          <cell r="M160">
            <v>56.39294727272726</v>
          </cell>
          <cell r="N160">
            <v>56.48181818181818</v>
          </cell>
          <cell r="O160">
            <v>56.48181818181818</v>
          </cell>
          <cell r="P160">
            <v>56.48181818181818</v>
          </cell>
        </row>
        <row r="161">
          <cell r="E161" t="str">
            <v>WY Coking Coal CC</v>
          </cell>
          <cell r="F161">
            <v>0</v>
          </cell>
          <cell r="G161">
            <v>0</v>
          </cell>
          <cell r="H161">
            <v>0</v>
          </cell>
          <cell r="I161">
            <v>0</v>
          </cell>
          <cell r="J161">
            <v>0</v>
          </cell>
          <cell r="K161">
            <v>0</v>
          </cell>
          <cell r="L161">
            <v>0</v>
          </cell>
          <cell r="M161">
            <v>0</v>
          </cell>
          <cell r="N161">
            <v>0</v>
          </cell>
          <cell r="O161">
            <v>0</v>
          </cell>
          <cell r="P161">
            <v>0</v>
          </cell>
        </row>
        <row r="162">
          <cell r="E162" t="str">
            <v>AL Other Coal CC</v>
          </cell>
          <cell r="F162">
            <v>56.04545454545454</v>
          </cell>
          <cell r="G162">
            <v>56.07272727272727</v>
          </cell>
          <cell r="H162">
            <v>56.1</v>
          </cell>
          <cell r="I162">
            <v>56.018181818181816</v>
          </cell>
          <cell r="J162">
            <v>56.018181818181816</v>
          </cell>
          <cell r="K162">
            <v>56.018181818181816</v>
          </cell>
          <cell r="L162">
            <v>56.018181818181816</v>
          </cell>
          <cell r="M162">
            <v>56.054487272727265</v>
          </cell>
          <cell r="N162">
            <v>56.026363636363634</v>
          </cell>
          <cell r="O162">
            <v>56.029090909090904</v>
          </cell>
          <cell r="P162">
            <v>56.029090909090904</v>
          </cell>
        </row>
        <row r="163">
          <cell r="E163" t="str">
            <v>AK Other Coal CC</v>
          </cell>
          <cell r="F163">
            <v>62.018181818181816</v>
          </cell>
          <cell r="G163">
            <v>62.018181818181816</v>
          </cell>
          <cell r="H163">
            <v>62.018181818181816</v>
          </cell>
          <cell r="I163">
            <v>62.018181818181816</v>
          </cell>
          <cell r="J163">
            <v>62.018181818181816</v>
          </cell>
          <cell r="K163">
            <v>62.018181818181816</v>
          </cell>
          <cell r="L163">
            <v>62.018181818181816</v>
          </cell>
          <cell r="M163">
            <v>62.018181818181816</v>
          </cell>
          <cell r="N163">
            <v>62.018181818181816</v>
          </cell>
          <cell r="O163">
            <v>62.018181818181816</v>
          </cell>
          <cell r="P163">
            <v>62.018181818181816</v>
          </cell>
        </row>
        <row r="164">
          <cell r="E164" t="str">
            <v>AR Other Coal CC</v>
          </cell>
          <cell r="F164">
            <v>55.99090909090909</v>
          </cell>
          <cell r="G164">
            <v>55.93636363636363</v>
          </cell>
          <cell r="H164">
            <v>55.963636363636354</v>
          </cell>
          <cell r="I164">
            <v>56.18181818181818</v>
          </cell>
          <cell r="J164">
            <v>56.263636363636365</v>
          </cell>
          <cell r="K164">
            <v>56.15454545454545</v>
          </cell>
          <cell r="L164">
            <v>56.18181818181818</v>
          </cell>
          <cell r="M164">
            <v>56.12492727272727</v>
          </cell>
          <cell r="N164">
            <v>56.17363636363636</v>
          </cell>
          <cell r="O164">
            <v>56.1</v>
          </cell>
          <cell r="P164">
            <v>56.1</v>
          </cell>
        </row>
        <row r="165">
          <cell r="E165" t="str">
            <v>AZ Other Coal CC</v>
          </cell>
          <cell r="F165">
            <v>56.590909090909086</v>
          </cell>
          <cell r="G165">
            <v>56.45454545454545</v>
          </cell>
          <cell r="H165">
            <v>56.37272727272727</v>
          </cell>
          <cell r="I165">
            <v>56.42727272727272</v>
          </cell>
          <cell r="J165">
            <v>56.5090909090909</v>
          </cell>
          <cell r="K165">
            <v>56.37272727272727</v>
          </cell>
          <cell r="L165">
            <v>56.45454545454545</v>
          </cell>
          <cell r="M165">
            <v>56.300904545454536</v>
          </cell>
          <cell r="N165">
            <v>56.74090909090909</v>
          </cell>
          <cell r="O165">
            <v>56.75454545454545</v>
          </cell>
          <cell r="P165">
            <v>56.75454545454545</v>
          </cell>
        </row>
        <row r="166">
          <cell r="E166" t="str">
            <v>CA Other Coal CC</v>
          </cell>
          <cell r="F166">
            <v>55.8</v>
          </cell>
          <cell r="G166">
            <v>55.8</v>
          </cell>
          <cell r="H166">
            <v>55.69090909090908</v>
          </cell>
          <cell r="I166">
            <v>55.66363636363636</v>
          </cell>
          <cell r="J166">
            <v>55.66363636363636</v>
          </cell>
          <cell r="K166">
            <v>55.66363636363636</v>
          </cell>
          <cell r="L166">
            <v>55.66363636363636</v>
          </cell>
          <cell r="M166">
            <v>55.70750181818182</v>
          </cell>
          <cell r="N166">
            <v>55.79454545454546</v>
          </cell>
          <cell r="O166">
            <v>55.79727272727273</v>
          </cell>
          <cell r="P166">
            <v>55.79727272727273</v>
          </cell>
        </row>
        <row r="167">
          <cell r="E167" t="str">
            <v>CO Other Coal CC</v>
          </cell>
          <cell r="F167">
            <v>57.81818181818181</v>
          </cell>
          <cell r="G167">
            <v>57.98181818181818</v>
          </cell>
          <cell r="H167">
            <v>57.95454545454545</v>
          </cell>
          <cell r="I167">
            <v>58.0090909090909</v>
          </cell>
          <cell r="J167">
            <v>58.11818181818181</v>
          </cell>
          <cell r="K167">
            <v>58.090909090909086</v>
          </cell>
          <cell r="L167">
            <v>58.11818181818181</v>
          </cell>
          <cell r="M167">
            <v>58.141167272727266</v>
          </cell>
          <cell r="N167">
            <v>56.25272727272726</v>
          </cell>
          <cell r="O167">
            <v>56.25</v>
          </cell>
          <cell r="P167">
            <v>56.25</v>
          </cell>
        </row>
        <row r="168">
          <cell r="E168" t="str">
            <v>CT Other Coal CC</v>
          </cell>
          <cell r="F168">
            <v>62.018181818181816</v>
          </cell>
          <cell r="G168">
            <v>56.15454545454545</v>
          </cell>
          <cell r="H168">
            <v>55.82727272727272</v>
          </cell>
          <cell r="I168">
            <v>56.48181818181818</v>
          </cell>
          <cell r="J168">
            <v>56.48181818181818</v>
          </cell>
          <cell r="K168">
            <v>62.018181818181816</v>
          </cell>
          <cell r="L168">
            <v>56.48181818181818</v>
          </cell>
          <cell r="M168">
            <v>57.54030303030303</v>
          </cell>
          <cell r="N168">
            <v>56.48181818181818</v>
          </cell>
          <cell r="O168">
            <v>55.917272727272724</v>
          </cell>
          <cell r="P168">
            <v>55.917272727272724</v>
          </cell>
        </row>
        <row r="169">
          <cell r="E169" t="str">
            <v>DC Other Coal CC</v>
          </cell>
          <cell r="F169">
            <v>58.5690909090909</v>
          </cell>
          <cell r="G169">
            <v>58.5690909090909</v>
          </cell>
          <cell r="H169">
            <v>58.5690909090909</v>
          </cell>
          <cell r="I169">
            <v>58.5690909090909</v>
          </cell>
          <cell r="J169">
            <v>58.5690909090909</v>
          </cell>
          <cell r="K169">
            <v>58.5690909090909</v>
          </cell>
          <cell r="L169">
            <v>62.018181818181816</v>
          </cell>
          <cell r="M169">
            <v>58.5690909090909</v>
          </cell>
          <cell r="N169">
            <v>56.836363636363636</v>
          </cell>
          <cell r="O169">
            <v>56.85272727272727</v>
          </cell>
          <cell r="P169">
            <v>56.85272727272727</v>
          </cell>
        </row>
        <row r="170">
          <cell r="E170" t="str">
            <v>DE Other Coal CC</v>
          </cell>
          <cell r="F170">
            <v>56.209090909090904</v>
          </cell>
          <cell r="G170">
            <v>56.18181818181818</v>
          </cell>
          <cell r="H170">
            <v>56.56363636363636</v>
          </cell>
          <cell r="I170">
            <v>56.72727272727272</v>
          </cell>
          <cell r="J170">
            <v>56.64545454545454</v>
          </cell>
          <cell r="K170">
            <v>56.61818181818181</v>
          </cell>
          <cell r="L170">
            <v>56.72727272727272</v>
          </cell>
          <cell r="M170">
            <v>56.74005818181817</v>
          </cell>
          <cell r="N170">
            <v>55.952727272727266</v>
          </cell>
          <cell r="O170">
            <v>56.1</v>
          </cell>
          <cell r="P170">
            <v>56.1</v>
          </cell>
        </row>
        <row r="171">
          <cell r="E171" t="str">
            <v>FL Other Coal CC</v>
          </cell>
          <cell r="F171">
            <v>56.018181818181816</v>
          </cell>
          <cell r="G171">
            <v>55.963636363636354</v>
          </cell>
          <cell r="H171">
            <v>55.93636363636363</v>
          </cell>
          <cell r="I171">
            <v>55.963636363636354</v>
          </cell>
          <cell r="J171">
            <v>55.93636363636363</v>
          </cell>
          <cell r="K171">
            <v>56.018181818181816</v>
          </cell>
          <cell r="L171">
            <v>55.99090909090909</v>
          </cell>
          <cell r="M171">
            <v>55.954314545454544</v>
          </cell>
          <cell r="N171">
            <v>55.87363636363636</v>
          </cell>
          <cell r="O171">
            <v>55.849090909090904</v>
          </cell>
          <cell r="P171">
            <v>55.849090909090904</v>
          </cell>
        </row>
        <row r="172">
          <cell r="E172" t="str">
            <v>GA Other Coal CC</v>
          </cell>
          <cell r="F172">
            <v>55.93636363636363</v>
          </cell>
          <cell r="G172">
            <v>55.90909090909091</v>
          </cell>
          <cell r="H172">
            <v>55.88181818181818</v>
          </cell>
          <cell r="I172">
            <v>55.88181818181818</v>
          </cell>
          <cell r="J172">
            <v>55.90909090909091</v>
          </cell>
          <cell r="K172">
            <v>55.90909090909091</v>
          </cell>
          <cell r="L172">
            <v>55.90909090909091</v>
          </cell>
          <cell r="M172">
            <v>55.932449999999996</v>
          </cell>
          <cell r="N172">
            <v>55.88181818181818</v>
          </cell>
          <cell r="O172">
            <v>55.94727272727272</v>
          </cell>
          <cell r="P172">
            <v>55.94727272727272</v>
          </cell>
        </row>
        <row r="173">
          <cell r="E173" t="str">
            <v>HI Other Coal CC</v>
          </cell>
          <cell r="F173">
            <v>55.74545454545454</v>
          </cell>
          <cell r="G173">
            <v>55.74545454545454</v>
          </cell>
          <cell r="H173">
            <v>55.74545454545454</v>
          </cell>
          <cell r="I173">
            <v>55.74545454545454</v>
          </cell>
          <cell r="J173">
            <v>55.74545454545454</v>
          </cell>
          <cell r="K173">
            <v>55.74545454545454</v>
          </cell>
          <cell r="L173">
            <v>55.74545454545454</v>
          </cell>
          <cell r="M173">
            <v>55.73157545454545</v>
          </cell>
          <cell r="N173">
            <v>55.66363636363636</v>
          </cell>
          <cell r="O173">
            <v>55.734821515151516</v>
          </cell>
          <cell r="P173">
            <v>55.734821515151516</v>
          </cell>
        </row>
        <row r="174">
          <cell r="E174" t="str">
            <v>IA Other Coal CC</v>
          </cell>
          <cell r="F174">
            <v>55.90909090909091</v>
          </cell>
          <cell r="G174">
            <v>56.209090909090904</v>
          </cell>
          <cell r="H174">
            <v>56.809090909090905</v>
          </cell>
          <cell r="I174">
            <v>56.781818181818174</v>
          </cell>
          <cell r="J174">
            <v>56.89090909090908</v>
          </cell>
          <cell r="K174">
            <v>56.67272727272727</v>
          </cell>
          <cell r="L174">
            <v>55.74545454545454</v>
          </cell>
          <cell r="M174">
            <v>56.800022727272726</v>
          </cell>
          <cell r="N174">
            <v>56.63727272727272</v>
          </cell>
          <cell r="O174">
            <v>56.65363636363636</v>
          </cell>
          <cell r="P174">
            <v>56.65363636363636</v>
          </cell>
        </row>
        <row r="175">
          <cell r="E175" t="str">
            <v>ID Other Coal CC</v>
          </cell>
          <cell r="F175">
            <v>57.84545454545454</v>
          </cell>
          <cell r="G175">
            <v>57.84545454545454</v>
          </cell>
          <cell r="H175">
            <v>57.87272727272727</v>
          </cell>
          <cell r="I175">
            <v>57.57272727272726</v>
          </cell>
          <cell r="J175">
            <v>57.84545454545454</v>
          </cell>
          <cell r="K175">
            <v>57.19090909090908</v>
          </cell>
          <cell r="L175">
            <v>57.57272727272726</v>
          </cell>
          <cell r="M175">
            <v>58.01181818181818</v>
          </cell>
          <cell r="N175">
            <v>57.88363636363636</v>
          </cell>
          <cell r="O175">
            <v>56.702727272727266</v>
          </cell>
          <cell r="P175">
            <v>56.702727272727266</v>
          </cell>
        </row>
        <row r="176">
          <cell r="E176" t="str">
            <v>IL Other Coal CC</v>
          </cell>
          <cell r="F176">
            <v>55.60909090909091</v>
          </cell>
          <cell r="G176">
            <v>55.93636363636363</v>
          </cell>
          <cell r="H176">
            <v>55.55454545454545</v>
          </cell>
          <cell r="I176">
            <v>55.60909090909091</v>
          </cell>
          <cell r="J176">
            <v>55.60909090909091</v>
          </cell>
          <cell r="K176">
            <v>55.63636363636363</v>
          </cell>
          <cell r="L176">
            <v>55.71818181818182</v>
          </cell>
          <cell r="M176">
            <v>55.78170272727272</v>
          </cell>
          <cell r="N176">
            <v>55.65</v>
          </cell>
          <cell r="O176">
            <v>55.65</v>
          </cell>
          <cell r="P176">
            <v>55.65</v>
          </cell>
        </row>
        <row r="177">
          <cell r="E177" t="str">
            <v>IN Other Coal CC</v>
          </cell>
          <cell r="F177">
            <v>55.69090909090908</v>
          </cell>
          <cell r="G177">
            <v>55.74545454545454</v>
          </cell>
          <cell r="H177">
            <v>55.772727272727266</v>
          </cell>
          <cell r="I177">
            <v>55.69090909090908</v>
          </cell>
          <cell r="J177">
            <v>55.66363636363636</v>
          </cell>
          <cell r="K177">
            <v>55.71818181818182</v>
          </cell>
          <cell r="L177">
            <v>55.66363636363636</v>
          </cell>
          <cell r="M177">
            <v>55.73511818181818</v>
          </cell>
          <cell r="N177">
            <v>55.742727272727265</v>
          </cell>
          <cell r="O177">
            <v>55.78909090909091</v>
          </cell>
          <cell r="P177">
            <v>55.78909090909091</v>
          </cell>
        </row>
        <row r="178">
          <cell r="E178" t="str">
            <v>KS Other Coal CC</v>
          </cell>
          <cell r="F178">
            <v>55.47272727272727</v>
          </cell>
          <cell r="G178">
            <v>55.963636363636354</v>
          </cell>
          <cell r="H178">
            <v>55.99090909090909</v>
          </cell>
          <cell r="I178">
            <v>55.445454545454545</v>
          </cell>
          <cell r="J178">
            <v>55.418181818181814</v>
          </cell>
          <cell r="K178">
            <v>55.527272727272724</v>
          </cell>
          <cell r="L178">
            <v>55.99090909090909</v>
          </cell>
          <cell r="M178">
            <v>56.017404545454546</v>
          </cell>
          <cell r="N178">
            <v>55.41</v>
          </cell>
          <cell r="O178">
            <v>55.37181818181818</v>
          </cell>
          <cell r="P178">
            <v>55.37181818181818</v>
          </cell>
        </row>
        <row r="179">
          <cell r="E179" t="str">
            <v>KY Other Coal CC</v>
          </cell>
          <cell r="F179">
            <v>56.04545454545454</v>
          </cell>
          <cell r="G179">
            <v>56.07272727272727</v>
          </cell>
          <cell r="H179">
            <v>56.018181818181816</v>
          </cell>
          <cell r="I179">
            <v>55.99090909090909</v>
          </cell>
          <cell r="J179">
            <v>55.93636363636363</v>
          </cell>
          <cell r="K179">
            <v>55.93636363636363</v>
          </cell>
          <cell r="L179">
            <v>55.90909090909091</v>
          </cell>
          <cell r="M179">
            <v>56.052040909090906</v>
          </cell>
          <cell r="N179">
            <v>55.93909090909091</v>
          </cell>
          <cell r="O179">
            <v>55.95</v>
          </cell>
          <cell r="P179">
            <v>55.95</v>
          </cell>
        </row>
        <row r="180">
          <cell r="E180" t="str">
            <v>LA Other Coal CC</v>
          </cell>
          <cell r="F180">
            <v>56.72727272727272</v>
          </cell>
          <cell r="G180">
            <v>57.627272727272725</v>
          </cell>
          <cell r="H180">
            <v>57.518181818181816</v>
          </cell>
          <cell r="I180">
            <v>57.68181818181818</v>
          </cell>
          <cell r="J180">
            <v>57.627272727272725</v>
          </cell>
          <cell r="K180">
            <v>57.9</v>
          </cell>
          <cell r="L180">
            <v>56.64545454545454</v>
          </cell>
          <cell r="M180">
            <v>56.422900909090906</v>
          </cell>
          <cell r="N180">
            <v>55.85454545454545</v>
          </cell>
          <cell r="O180">
            <v>55.85454545454545</v>
          </cell>
          <cell r="P180">
            <v>55.85454545454545</v>
          </cell>
        </row>
        <row r="181">
          <cell r="E181" t="str">
            <v>MA Other Coal CC</v>
          </cell>
          <cell r="F181">
            <v>56.72727272727272</v>
          </cell>
          <cell r="G181">
            <v>56.37272727272727</v>
          </cell>
          <cell r="H181">
            <v>56.45454545454545</v>
          </cell>
          <cell r="I181">
            <v>56.37272727272727</v>
          </cell>
          <cell r="J181">
            <v>56.34545454545454</v>
          </cell>
          <cell r="K181">
            <v>56.4</v>
          </cell>
          <cell r="L181">
            <v>56.37272727272727</v>
          </cell>
          <cell r="M181">
            <v>56.419805454545454</v>
          </cell>
          <cell r="N181">
            <v>56.48181818181818</v>
          </cell>
          <cell r="O181">
            <v>55.917272727272724</v>
          </cell>
          <cell r="P181">
            <v>55.917272727272724</v>
          </cell>
        </row>
        <row r="182">
          <cell r="E182" t="str">
            <v>MD Other Coal CC</v>
          </cell>
          <cell r="F182">
            <v>56.67272727272727</v>
          </cell>
          <cell r="G182">
            <v>56.67272727272727</v>
          </cell>
          <cell r="H182">
            <v>56.836363636363636</v>
          </cell>
          <cell r="I182">
            <v>56.91818181818181</v>
          </cell>
          <cell r="J182">
            <v>56.781818181818174</v>
          </cell>
          <cell r="K182">
            <v>56.89090909090908</v>
          </cell>
          <cell r="L182">
            <v>56.809090909090905</v>
          </cell>
          <cell r="M182">
            <v>56.72276727272727</v>
          </cell>
          <cell r="N182">
            <v>56.83363636363636</v>
          </cell>
          <cell r="O182">
            <v>56.85272727272727</v>
          </cell>
          <cell r="P182">
            <v>56.85272727272727</v>
          </cell>
        </row>
        <row r="183">
          <cell r="E183" t="str">
            <v>ME Other Coal CC</v>
          </cell>
          <cell r="F183">
            <v>56.45454545454545</v>
          </cell>
          <cell r="G183">
            <v>55.88181818181818</v>
          </cell>
          <cell r="H183">
            <v>55.88181818181818</v>
          </cell>
          <cell r="I183">
            <v>55.88181818181818</v>
          </cell>
          <cell r="J183">
            <v>55.85454545454545</v>
          </cell>
          <cell r="K183">
            <v>55.90909090909091</v>
          </cell>
          <cell r="L183">
            <v>55.90909090909091</v>
          </cell>
          <cell r="M183">
            <v>55.86249272727272</v>
          </cell>
          <cell r="N183">
            <v>55.8790909090909</v>
          </cell>
          <cell r="O183">
            <v>55.91181818181818</v>
          </cell>
          <cell r="P183">
            <v>55.91181818181818</v>
          </cell>
        </row>
        <row r="184">
          <cell r="E184" t="str">
            <v>MI Other Coal CC</v>
          </cell>
          <cell r="F184">
            <v>55.88181818181818</v>
          </cell>
          <cell r="G184">
            <v>55.88181818181818</v>
          </cell>
          <cell r="H184">
            <v>55.99090909090909</v>
          </cell>
          <cell r="I184">
            <v>56.07272727272727</v>
          </cell>
          <cell r="J184">
            <v>56.07272727272727</v>
          </cell>
          <cell r="K184">
            <v>56.15454545454545</v>
          </cell>
          <cell r="L184">
            <v>55.99090909090909</v>
          </cell>
          <cell r="M184">
            <v>55.96732636363636</v>
          </cell>
          <cell r="N184">
            <v>55.99636363636363</v>
          </cell>
          <cell r="O184">
            <v>56.04545454545454</v>
          </cell>
          <cell r="P184">
            <v>56.04545454545454</v>
          </cell>
        </row>
        <row r="185">
          <cell r="E185" t="str">
            <v>MN Other Coal CC</v>
          </cell>
          <cell r="F185">
            <v>57.709090909090904</v>
          </cell>
          <cell r="G185">
            <v>57.57272727272726</v>
          </cell>
          <cell r="H185">
            <v>57.763636363636365</v>
          </cell>
          <cell r="I185">
            <v>57.84545454545454</v>
          </cell>
          <cell r="J185">
            <v>57.73636363636363</v>
          </cell>
          <cell r="K185">
            <v>57.6</v>
          </cell>
          <cell r="L185">
            <v>57.6</v>
          </cell>
          <cell r="M185">
            <v>57.66956454545454</v>
          </cell>
          <cell r="N185">
            <v>57.08727272727272</v>
          </cell>
          <cell r="O185">
            <v>57.18818181818181</v>
          </cell>
          <cell r="P185">
            <v>57.18818181818181</v>
          </cell>
        </row>
        <row r="186">
          <cell r="E186" t="str">
            <v>MO Other Coal CC</v>
          </cell>
          <cell r="F186">
            <v>55.66363636363636</v>
          </cell>
          <cell r="G186">
            <v>55.66363636363636</v>
          </cell>
          <cell r="H186">
            <v>55.772727272727266</v>
          </cell>
          <cell r="I186">
            <v>55.8</v>
          </cell>
          <cell r="J186">
            <v>55.69090909090908</v>
          </cell>
          <cell r="K186">
            <v>55.74545454545454</v>
          </cell>
          <cell r="L186">
            <v>55.60909090909091</v>
          </cell>
          <cell r="M186">
            <v>55.5424309090909</v>
          </cell>
          <cell r="N186">
            <v>55.671818181818175</v>
          </cell>
          <cell r="O186">
            <v>55.630909090909086</v>
          </cell>
          <cell r="P186">
            <v>55.630909090909086</v>
          </cell>
        </row>
        <row r="187">
          <cell r="E187" t="str">
            <v>MS Other Coal CC</v>
          </cell>
          <cell r="F187">
            <v>55.55454545454545</v>
          </cell>
          <cell r="G187">
            <v>55.69090909090908</v>
          </cell>
          <cell r="H187">
            <v>55.8</v>
          </cell>
          <cell r="I187">
            <v>55.963636363636354</v>
          </cell>
          <cell r="J187">
            <v>55.963636363636354</v>
          </cell>
          <cell r="K187">
            <v>55.963636363636354</v>
          </cell>
          <cell r="L187">
            <v>55.88181818181818</v>
          </cell>
          <cell r="M187">
            <v>55.85426727272727</v>
          </cell>
          <cell r="N187">
            <v>55.84363636363636</v>
          </cell>
          <cell r="O187">
            <v>55.70727272727272</v>
          </cell>
          <cell r="P187">
            <v>55.70727272727272</v>
          </cell>
        </row>
        <row r="188">
          <cell r="E188" t="str">
            <v>MT Other Coal CC</v>
          </cell>
          <cell r="F188">
            <v>57.73636363636363</v>
          </cell>
          <cell r="G188">
            <v>57.709090909090904</v>
          </cell>
          <cell r="H188">
            <v>57.65454545454545</v>
          </cell>
          <cell r="I188">
            <v>57.84545454545454</v>
          </cell>
          <cell r="J188">
            <v>58.03636363636363</v>
          </cell>
          <cell r="K188">
            <v>58.2</v>
          </cell>
          <cell r="L188">
            <v>58.2</v>
          </cell>
          <cell r="M188">
            <v>58.068927272727265</v>
          </cell>
          <cell r="N188">
            <v>58.76454545454545</v>
          </cell>
          <cell r="O188">
            <v>58.57090909090908</v>
          </cell>
          <cell r="P188">
            <v>58.57090909090908</v>
          </cell>
        </row>
        <row r="189">
          <cell r="E189" t="str">
            <v>NC Other Coal CC</v>
          </cell>
          <cell r="F189">
            <v>56.1</v>
          </cell>
          <cell r="G189">
            <v>56.018181818181816</v>
          </cell>
          <cell r="H189">
            <v>56.1</v>
          </cell>
          <cell r="I189">
            <v>56.018181818181816</v>
          </cell>
          <cell r="J189">
            <v>56.07272727272727</v>
          </cell>
          <cell r="K189">
            <v>56.04545454545454</v>
          </cell>
          <cell r="L189">
            <v>56.018181818181816</v>
          </cell>
          <cell r="M189">
            <v>56.030440909090906</v>
          </cell>
          <cell r="N189">
            <v>56.020909090909086</v>
          </cell>
          <cell r="O189">
            <v>56.05090909090909</v>
          </cell>
          <cell r="P189">
            <v>56.05090909090909</v>
          </cell>
        </row>
        <row r="190">
          <cell r="E190" t="str">
            <v>ND Other Coal CC</v>
          </cell>
          <cell r="F190">
            <v>59.53636363636363</v>
          </cell>
          <cell r="G190">
            <v>59.53636363636363</v>
          </cell>
          <cell r="H190">
            <v>59.53636363636363</v>
          </cell>
          <cell r="I190">
            <v>59.56363636363636</v>
          </cell>
          <cell r="J190">
            <v>59.5090909090909</v>
          </cell>
          <cell r="K190">
            <v>59.56363636363636</v>
          </cell>
          <cell r="L190">
            <v>59.590909090909086</v>
          </cell>
          <cell r="M190">
            <v>59.586998181818174</v>
          </cell>
          <cell r="N190">
            <v>59.555454545454545</v>
          </cell>
          <cell r="O190">
            <v>59.53636363636363</v>
          </cell>
          <cell r="P190">
            <v>59.53636363636363</v>
          </cell>
        </row>
        <row r="191">
          <cell r="E191" t="str">
            <v>NE Other Coal CC</v>
          </cell>
          <cell r="F191">
            <v>58.17272727272727</v>
          </cell>
          <cell r="G191">
            <v>58.17272727272727</v>
          </cell>
          <cell r="H191">
            <v>58.11818181818181</v>
          </cell>
          <cell r="I191">
            <v>58.14545454545454</v>
          </cell>
          <cell r="J191">
            <v>58.06363636363636</v>
          </cell>
          <cell r="K191">
            <v>58.14545454545454</v>
          </cell>
          <cell r="L191">
            <v>57.518181818181816</v>
          </cell>
          <cell r="M191">
            <v>57.58022999999999</v>
          </cell>
          <cell r="N191">
            <v>57.08181818181818</v>
          </cell>
          <cell r="O191">
            <v>57.18272727272726</v>
          </cell>
          <cell r="P191">
            <v>57.18272727272726</v>
          </cell>
        </row>
        <row r="192">
          <cell r="E192" t="str">
            <v>NH Other Coal CC</v>
          </cell>
          <cell r="F192">
            <v>58.963636363636354</v>
          </cell>
          <cell r="G192">
            <v>56.4</v>
          </cell>
          <cell r="H192">
            <v>56.48181818181818</v>
          </cell>
          <cell r="I192">
            <v>55.85454545454545</v>
          </cell>
          <cell r="J192">
            <v>58.01693181818182</v>
          </cell>
          <cell r="K192">
            <v>62.018181818181816</v>
          </cell>
          <cell r="L192">
            <v>62.018181818181816</v>
          </cell>
          <cell r="M192">
            <v>58.01693181818182</v>
          </cell>
          <cell r="N192">
            <v>56.48181818181818</v>
          </cell>
          <cell r="O192">
            <v>55.917272727272724</v>
          </cell>
          <cell r="P192">
            <v>55.917272727272724</v>
          </cell>
        </row>
        <row r="193">
          <cell r="E193" t="str">
            <v>NJ Other Coal CC</v>
          </cell>
          <cell r="F193">
            <v>56.7</v>
          </cell>
          <cell r="G193">
            <v>56.64545454545454</v>
          </cell>
          <cell r="H193">
            <v>56.53636363636364</v>
          </cell>
          <cell r="I193">
            <v>56.72727272727272</v>
          </cell>
          <cell r="J193">
            <v>57.35454545454545</v>
          </cell>
          <cell r="K193">
            <v>61.99090909090909</v>
          </cell>
          <cell r="L193">
            <v>62.018181818181816</v>
          </cell>
          <cell r="M193">
            <v>62.01273272727272</v>
          </cell>
          <cell r="N193">
            <v>60.33545454545454</v>
          </cell>
          <cell r="O193">
            <v>60.02454545454545</v>
          </cell>
          <cell r="P193">
            <v>60.02454545454545</v>
          </cell>
        </row>
        <row r="194">
          <cell r="E194" t="str">
            <v>NM Other Coal CC</v>
          </cell>
          <cell r="F194">
            <v>58.0090909090909</v>
          </cell>
          <cell r="G194">
            <v>58.0090909090909</v>
          </cell>
          <cell r="H194">
            <v>58.0090909090909</v>
          </cell>
          <cell r="I194">
            <v>58.0090909090909</v>
          </cell>
          <cell r="J194">
            <v>58.0090909090909</v>
          </cell>
          <cell r="K194">
            <v>58.0090909090909</v>
          </cell>
          <cell r="L194">
            <v>58.0090909090909</v>
          </cell>
          <cell r="M194">
            <v>58.01454545454545</v>
          </cell>
          <cell r="N194">
            <v>56.23636363636363</v>
          </cell>
          <cell r="O194">
            <v>56.23636363636363</v>
          </cell>
          <cell r="P194">
            <v>56.23636363636363</v>
          </cell>
        </row>
        <row r="195">
          <cell r="E195" t="str">
            <v>NV Other Coal CC</v>
          </cell>
          <cell r="F195">
            <v>55.66363636363636</v>
          </cell>
          <cell r="G195">
            <v>55.66363636363636</v>
          </cell>
          <cell r="H195">
            <v>55.66363636363636</v>
          </cell>
          <cell r="I195">
            <v>55.66363636363636</v>
          </cell>
          <cell r="J195">
            <v>55.66363636363636</v>
          </cell>
          <cell r="K195">
            <v>56.781818181818174</v>
          </cell>
          <cell r="L195">
            <v>56.809090909090905</v>
          </cell>
          <cell r="M195">
            <v>55.85504727272727</v>
          </cell>
          <cell r="N195">
            <v>56.018181818181816</v>
          </cell>
          <cell r="O195">
            <v>55.742727272727265</v>
          </cell>
          <cell r="P195">
            <v>55.742727272727265</v>
          </cell>
        </row>
        <row r="196">
          <cell r="E196" t="str">
            <v>NY Other Coal CC</v>
          </cell>
          <cell r="F196">
            <v>56.42727272727272</v>
          </cell>
          <cell r="G196">
            <v>56.42727272727272</v>
          </cell>
          <cell r="H196">
            <v>56.45454545454545</v>
          </cell>
          <cell r="I196">
            <v>56.4</v>
          </cell>
          <cell r="J196">
            <v>56.45454545454545</v>
          </cell>
          <cell r="K196">
            <v>56.5090909090909</v>
          </cell>
          <cell r="L196">
            <v>56.53636363636364</v>
          </cell>
          <cell r="M196">
            <v>56.496261818181814</v>
          </cell>
          <cell r="N196">
            <v>56.34545454545454</v>
          </cell>
          <cell r="O196">
            <v>56.21181818181818</v>
          </cell>
          <cell r="P196">
            <v>56.21181818181818</v>
          </cell>
        </row>
        <row r="197">
          <cell r="E197" t="str">
            <v>OH Other Coal CC</v>
          </cell>
          <cell r="F197">
            <v>55.8</v>
          </cell>
          <cell r="G197">
            <v>55.82727272727272</v>
          </cell>
          <cell r="H197">
            <v>55.772727272727266</v>
          </cell>
          <cell r="I197">
            <v>55.85454545454545</v>
          </cell>
          <cell r="J197">
            <v>55.88181818181818</v>
          </cell>
          <cell r="K197">
            <v>55.772727272727266</v>
          </cell>
          <cell r="L197">
            <v>55.82727272727272</v>
          </cell>
          <cell r="M197">
            <v>55.77982363636363</v>
          </cell>
          <cell r="N197">
            <v>55.54090909090909</v>
          </cell>
          <cell r="O197">
            <v>55.57090909090908</v>
          </cell>
          <cell r="P197">
            <v>55.57090909090908</v>
          </cell>
        </row>
        <row r="198">
          <cell r="E198" t="str">
            <v>OK Other Coal CC</v>
          </cell>
          <cell r="F198">
            <v>56.67272727272727</v>
          </cell>
          <cell r="G198">
            <v>56.590909090909086</v>
          </cell>
          <cell r="H198">
            <v>56.590909090909086</v>
          </cell>
          <cell r="I198">
            <v>56.590909090909086</v>
          </cell>
          <cell r="J198">
            <v>57.027272727272724</v>
          </cell>
          <cell r="K198">
            <v>56.67272727272727</v>
          </cell>
          <cell r="L198">
            <v>56.75454545454545</v>
          </cell>
          <cell r="M198">
            <v>56.733059999999995</v>
          </cell>
          <cell r="N198">
            <v>55.46181818181818</v>
          </cell>
          <cell r="O198">
            <v>56.17636363636363</v>
          </cell>
          <cell r="P198">
            <v>56.17636363636363</v>
          </cell>
        </row>
        <row r="199">
          <cell r="E199" t="str">
            <v>OR Other Coal CC</v>
          </cell>
          <cell r="F199">
            <v>58.0090909090909</v>
          </cell>
          <cell r="G199">
            <v>58.0090909090909</v>
          </cell>
          <cell r="H199">
            <v>57.68181818181818</v>
          </cell>
          <cell r="I199">
            <v>58.03636363636363</v>
          </cell>
          <cell r="J199">
            <v>57.381818181818176</v>
          </cell>
          <cell r="K199">
            <v>58.090909090909086</v>
          </cell>
          <cell r="L199">
            <v>57.95454545454545</v>
          </cell>
          <cell r="M199">
            <v>57.94614545454545</v>
          </cell>
          <cell r="N199">
            <v>58.0090909090909</v>
          </cell>
          <cell r="O199">
            <v>55.83545454545454</v>
          </cell>
          <cell r="P199">
            <v>55.83545454545454</v>
          </cell>
        </row>
        <row r="200">
          <cell r="E200" t="str">
            <v>PA Other Coal CC</v>
          </cell>
          <cell r="F200">
            <v>56.67272727272727</v>
          </cell>
          <cell r="G200">
            <v>56.836363636363636</v>
          </cell>
          <cell r="H200">
            <v>56.86363636363636</v>
          </cell>
          <cell r="I200">
            <v>56.29090909090909</v>
          </cell>
          <cell r="J200">
            <v>56.42727272727272</v>
          </cell>
          <cell r="K200">
            <v>56.48181818181818</v>
          </cell>
          <cell r="L200">
            <v>56.45454545454545</v>
          </cell>
          <cell r="M200">
            <v>56.54771454545455</v>
          </cell>
          <cell r="N200">
            <v>56.79</v>
          </cell>
          <cell r="O200">
            <v>56.74636363636363</v>
          </cell>
          <cell r="P200">
            <v>56.74636363636363</v>
          </cell>
        </row>
        <row r="201">
          <cell r="E201" t="str">
            <v>RI Other Coal CC</v>
          </cell>
          <cell r="F201">
            <v>62.018181818181816</v>
          </cell>
          <cell r="G201">
            <v>59.10886363636363</v>
          </cell>
          <cell r="H201">
            <v>59.10886363636363</v>
          </cell>
          <cell r="I201">
            <v>62.018181818181816</v>
          </cell>
          <cell r="J201">
            <v>59.10886363636363</v>
          </cell>
          <cell r="K201">
            <v>59.10886363636363</v>
          </cell>
          <cell r="L201">
            <v>59.10886363636363</v>
          </cell>
          <cell r="M201">
            <v>59.10886363636363</v>
          </cell>
          <cell r="N201">
            <v>56.48181818181818</v>
          </cell>
          <cell r="O201">
            <v>55.917272727272724</v>
          </cell>
          <cell r="P201">
            <v>55.917272727272724</v>
          </cell>
        </row>
        <row r="202">
          <cell r="E202" t="str">
            <v>SC Other Coal CC</v>
          </cell>
          <cell r="F202">
            <v>55.99090909090909</v>
          </cell>
          <cell r="G202">
            <v>55.99090909090909</v>
          </cell>
          <cell r="H202">
            <v>55.99090909090909</v>
          </cell>
          <cell r="I202">
            <v>55.99090909090909</v>
          </cell>
          <cell r="J202">
            <v>56.04545454545454</v>
          </cell>
          <cell r="K202">
            <v>56.018181818181816</v>
          </cell>
          <cell r="L202">
            <v>56.018181818181816</v>
          </cell>
          <cell r="M202">
            <v>56.03251636363636</v>
          </cell>
          <cell r="N202">
            <v>56.05636363636363</v>
          </cell>
          <cell r="O202">
            <v>56.04</v>
          </cell>
          <cell r="P202">
            <v>56.04</v>
          </cell>
        </row>
        <row r="203">
          <cell r="E203" t="str">
            <v>SD Other Coal CC</v>
          </cell>
          <cell r="F203">
            <v>58.0090909090909</v>
          </cell>
          <cell r="G203">
            <v>57.98181818181818</v>
          </cell>
          <cell r="H203">
            <v>58.0090909090909</v>
          </cell>
          <cell r="I203">
            <v>58.0090909090909</v>
          </cell>
          <cell r="J203">
            <v>58.0090909090909</v>
          </cell>
          <cell r="K203">
            <v>58.0090909090909</v>
          </cell>
          <cell r="L203">
            <v>58.0090909090909</v>
          </cell>
          <cell r="M203">
            <v>57.97678363636363</v>
          </cell>
          <cell r="N203">
            <v>57.272727272727266</v>
          </cell>
          <cell r="O203">
            <v>56.97</v>
          </cell>
          <cell r="P203">
            <v>56.97</v>
          </cell>
        </row>
        <row r="204">
          <cell r="E204" t="str">
            <v>TN Other Coal CC</v>
          </cell>
          <cell r="F204">
            <v>55.963636363636354</v>
          </cell>
          <cell r="G204">
            <v>55.963636363636354</v>
          </cell>
          <cell r="H204">
            <v>56.04545454545454</v>
          </cell>
          <cell r="I204">
            <v>56.018181818181816</v>
          </cell>
          <cell r="J204">
            <v>55.963636363636354</v>
          </cell>
          <cell r="K204">
            <v>55.99090909090909</v>
          </cell>
          <cell r="L204">
            <v>55.99090909090909</v>
          </cell>
          <cell r="M204">
            <v>55.9452109090909</v>
          </cell>
          <cell r="N204">
            <v>55.958181818181814</v>
          </cell>
          <cell r="O204">
            <v>55.982727272727274</v>
          </cell>
          <cell r="P204">
            <v>55.982727272727274</v>
          </cell>
        </row>
        <row r="205">
          <cell r="E205" t="str">
            <v>TX Other Coal CC</v>
          </cell>
          <cell r="F205">
            <v>57.95454545454545</v>
          </cell>
          <cell r="G205">
            <v>57.84545454545454</v>
          </cell>
          <cell r="H205">
            <v>57.9</v>
          </cell>
          <cell r="I205">
            <v>57.84545454545454</v>
          </cell>
          <cell r="J205">
            <v>57.84545454545454</v>
          </cell>
          <cell r="K205">
            <v>57.95454545454545</v>
          </cell>
          <cell r="L205">
            <v>57.81818181818181</v>
          </cell>
          <cell r="M205">
            <v>57.81509181818182</v>
          </cell>
          <cell r="N205">
            <v>57.36272727272727</v>
          </cell>
          <cell r="O205">
            <v>57.37636363636363</v>
          </cell>
          <cell r="P205">
            <v>57.37636363636363</v>
          </cell>
        </row>
        <row r="206">
          <cell r="E206" t="str">
            <v>US Other Coal CC</v>
          </cell>
          <cell r="F206">
            <v>56.4</v>
          </cell>
          <cell r="G206">
            <v>56.42727272727272</v>
          </cell>
          <cell r="H206">
            <v>56.48181818181818</v>
          </cell>
          <cell r="I206">
            <v>56.45454545454545</v>
          </cell>
          <cell r="J206">
            <v>56.5090909090909</v>
          </cell>
          <cell r="K206">
            <v>56.5090909090909</v>
          </cell>
          <cell r="L206">
            <v>56.45454545454545</v>
          </cell>
          <cell r="M206">
            <v>56.49998181818181</v>
          </cell>
          <cell r="N206">
            <v>56.43545454545454</v>
          </cell>
          <cell r="O206">
            <v>56.45181818181818</v>
          </cell>
          <cell r="P206">
            <v>56.45181818181818</v>
          </cell>
        </row>
        <row r="207">
          <cell r="E207" t="str">
            <v>UT Other Coal CC</v>
          </cell>
          <cell r="F207">
            <v>55.69090909090908</v>
          </cell>
          <cell r="G207">
            <v>55.66363636363636</v>
          </cell>
          <cell r="H207">
            <v>55.66363636363636</v>
          </cell>
          <cell r="I207">
            <v>55.8</v>
          </cell>
          <cell r="J207">
            <v>56.209090909090904</v>
          </cell>
          <cell r="K207">
            <v>56.18181818181818</v>
          </cell>
          <cell r="L207">
            <v>55.66363636363636</v>
          </cell>
          <cell r="M207">
            <v>55.817601818181814</v>
          </cell>
          <cell r="N207">
            <v>55.742727272727265</v>
          </cell>
          <cell r="O207">
            <v>55.75363636363636</v>
          </cell>
          <cell r="P207">
            <v>55.75363636363636</v>
          </cell>
        </row>
        <row r="208">
          <cell r="E208" t="str">
            <v>VA Other Coal CC</v>
          </cell>
          <cell r="F208">
            <v>56.15454545454545</v>
          </cell>
          <cell r="G208">
            <v>56.15454545454545</v>
          </cell>
          <cell r="H208">
            <v>56.23636363636363</v>
          </cell>
          <cell r="I208">
            <v>56.15454545454545</v>
          </cell>
          <cell r="J208">
            <v>56.18181818181818</v>
          </cell>
          <cell r="K208">
            <v>56.18181818181818</v>
          </cell>
          <cell r="L208">
            <v>56.15454545454545</v>
          </cell>
          <cell r="M208">
            <v>56.141822727272725</v>
          </cell>
          <cell r="N208">
            <v>56.19</v>
          </cell>
          <cell r="O208">
            <v>56.31545454545454</v>
          </cell>
          <cell r="P208">
            <v>56.31545454545454</v>
          </cell>
        </row>
        <row r="209">
          <cell r="E209" t="str">
            <v>VT Other Coal CC</v>
          </cell>
          <cell r="F209">
            <v>61.71818181818182</v>
          </cell>
          <cell r="G209">
            <v>56.23636363636363</v>
          </cell>
          <cell r="H209">
            <v>57.87272727272727</v>
          </cell>
          <cell r="I209">
            <v>56.1</v>
          </cell>
          <cell r="J209">
            <v>57.38772727272727</v>
          </cell>
          <cell r="K209">
            <v>57.38772727272727</v>
          </cell>
          <cell r="L209">
            <v>57.38772727272727</v>
          </cell>
          <cell r="M209">
            <v>57.38772727272727</v>
          </cell>
          <cell r="N209">
            <v>56.48181818181818</v>
          </cell>
          <cell r="O209">
            <v>55.917272727272724</v>
          </cell>
          <cell r="P209">
            <v>55.917272727272724</v>
          </cell>
        </row>
        <row r="210">
          <cell r="E210" t="str">
            <v>WA Other Coal CC</v>
          </cell>
          <cell r="F210">
            <v>56.7</v>
          </cell>
          <cell r="G210">
            <v>56.34545454545454</v>
          </cell>
          <cell r="H210">
            <v>56.127272727272725</v>
          </cell>
          <cell r="I210">
            <v>56.04545454545454</v>
          </cell>
          <cell r="J210">
            <v>56.209090909090904</v>
          </cell>
          <cell r="K210">
            <v>56.29090909090909</v>
          </cell>
          <cell r="L210">
            <v>56.263636363636365</v>
          </cell>
          <cell r="M210">
            <v>55.98594272727272</v>
          </cell>
          <cell r="N210">
            <v>55.68</v>
          </cell>
          <cell r="O210">
            <v>55.72363636363636</v>
          </cell>
          <cell r="P210">
            <v>55.72363636363636</v>
          </cell>
        </row>
        <row r="211">
          <cell r="E211" t="str">
            <v>WI Other Coal CC</v>
          </cell>
          <cell r="F211">
            <v>56.209090909090904</v>
          </cell>
          <cell r="G211">
            <v>56.15454545454545</v>
          </cell>
          <cell r="H211">
            <v>56.209090909090904</v>
          </cell>
          <cell r="I211">
            <v>56.31818181818181</v>
          </cell>
          <cell r="J211">
            <v>56.18181818181818</v>
          </cell>
          <cell r="K211">
            <v>56.15454545454545</v>
          </cell>
          <cell r="L211">
            <v>56.23636363636363</v>
          </cell>
          <cell r="M211">
            <v>57.185757272727265</v>
          </cell>
          <cell r="N211">
            <v>56.05363636363636</v>
          </cell>
          <cell r="O211">
            <v>56.018181818181816</v>
          </cell>
          <cell r="P211">
            <v>56.018181818181816</v>
          </cell>
        </row>
        <row r="212">
          <cell r="E212" t="str">
            <v>WV Other Coal CC</v>
          </cell>
          <cell r="F212">
            <v>56.29090909090909</v>
          </cell>
          <cell r="G212">
            <v>56.31818181818181</v>
          </cell>
          <cell r="H212">
            <v>56.34545454545454</v>
          </cell>
          <cell r="I212">
            <v>56.31818181818181</v>
          </cell>
          <cell r="J212">
            <v>56.4</v>
          </cell>
          <cell r="K212">
            <v>56.42727272727272</v>
          </cell>
          <cell r="L212">
            <v>56.45454545454545</v>
          </cell>
          <cell r="M212">
            <v>56.46826909090909</v>
          </cell>
          <cell r="N212">
            <v>56.34</v>
          </cell>
          <cell r="O212">
            <v>56.34</v>
          </cell>
          <cell r="P212">
            <v>56.34</v>
          </cell>
        </row>
        <row r="213">
          <cell r="E213" t="str">
            <v>WY Other Coal CC</v>
          </cell>
          <cell r="F213">
            <v>57.87272727272727</v>
          </cell>
          <cell r="G213">
            <v>57.9</v>
          </cell>
          <cell r="H213">
            <v>57.95454545454545</v>
          </cell>
          <cell r="I213">
            <v>57.98181818181818</v>
          </cell>
          <cell r="J213">
            <v>57.98181818181818</v>
          </cell>
          <cell r="K213">
            <v>57.95454545454545</v>
          </cell>
          <cell r="L213">
            <v>58.0090909090909</v>
          </cell>
          <cell r="M213">
            <v>58.01748</v>
          </cell>
          <cell r="N213">
            <v>57.88363636363636</v>
          </cell>
          <cell r="O213">
            <v>57.8890909090909</v>
          </cell>
          <cell r="P213">
            <v>57.8890909090909</v>
          </cell>
        </row>
        <row r="214">
          <cell r="E214" t="str">
            <v>AL Total Consumption of All Sectors Coal CC</v>
          </cell>
          <cell r="F214">
            <v>55.99090909090909</v>
          </cell>
          <cell r="G214">
            <v>56.018181818181816</v>
          </cell>
          <cell r="H214">
            <v>56.018181818181816</v>
          </cell>
          <cell r="I214">
            <v>56.018181818181816</v>
          </cell>
          <cell r="J214">
            <v>56.018181818181816</v>
          </cell>
          <cell r="K214">
            <v>56.15454545454545</v>
          </cell>
          <cell r="L214">
            <v>56.127272727272725</v>
          </cell>
          <cell r="M214">
            <v>56.22670909090909</v>
          </cell>
          <cell r="N214">
            <v>56.018181818181816</v>
          </cell>
          <cell r="O214">
            <v>55.47272727272727</v>
          </cell>
          <cell r="P214">
            <v>55.47272727272727</v>
          </cell>
        </row>
        <row r="215">
          <cell r="E215" t="str">
            <v>AK Total Consumption of All Sectors Coal CC</v>
          </cell>
          <cell r="F215">
            <v>58.36363636363636</v>
          </cell>
          <cell r="G215">
            <v>58.36363636363636</v>
          </cell>
          <cell r="H215">
            <v>58.36363636363636</v>
          </cell>
          <cell r="I215">
            <v>58.36363636363636</v>
          </cell>
          <cell r="J215">
            <v>58.39090909090908</v>
          </cell>
          <cell r="K215">
            <v>58.36363636363636</v>
          </cell>
          <cell r="L215">
            <v>58.36363636363636</v>
          </cell>
          <cell r="M215">
            <v>58.36363636363636</v>
          </cell>
          <cell r="N215">
            <v>57.84545454545454</v>
          </cell>
          <cell r="O215">
            <v>57.81818181818181</v>
          </cell>
          <cell r="P215">
            <v>57.81818181818181</v>
          </cell>
        </row>
        <row r="216">
          <cell r="E216" t="str">
            <v>AR Total Consumption of All Sectors Coal CC</v>
          </cell>
          <cell r="F216">
            <v>57.95454545454545</v>
          </cell>
          <cell r="G216">
            <v>57.95454545454545</v>
          </cell>
          <cell r="H216">
            <v>57.95454545454545</v>
          </cell>
          <cell r="I216">
            <v>57.95454545454545</v>
          </cell>
          <cell r="J216">
            <v>57.95454545454545</v>
          </cell>
          <cell r="K216">
            <v>57.95454545454545</v>
          </cell>
          <cell r="L216">
            <v>57.95454545454545</v>
          </cell>
          <cell r="M216">
            <v>57.95910545454545</v>
          </cell>
          <cell r="N216">
            <v>56.18181818181818</v>
          </cell>
          <cell r="O216">
            <v>56.209090909090904</v>
          </cell>
          <cell r="P216">
            <v>56.209090909090904</v>
          </cell>
        </row>
        <row r="217">
          <cell r="E217" t="str">
            <v>AZ Total Consumption of All Sectors Coal CC</v>
          </cell>
          <cell r="F217">
            <v>56.64545454545454</v>
          </cell>
          <cell r="G217">
            <v>56.64545454545454</v>
          </cell>
          <cell r="H217">
            <v>56.61818181818181</v>
          </cell>
          <cell r="I217">
            <v>56.56363636363636</v>
          </cell>
          <cell r="J217">
            <v>56.590909090909086</v>
          </cell>
          <cell r="K217">
            <v>56.61818181818181</v>
          </cell>
          <cell r="L217">
            <v>56.590909090909086</v>
          </cell>
          <cell r="M217">
            <v>56.572281818181814</v>
          </cell>
          <cell r="N217">
            <v>56.72727272727272</v>
          </cell>
          <cell r="O217">
            <v>56.15454545454545</v>
          </cell>
          <cell r="P217">
            <v>56.15454545454545</v>
          </cell>
        </row>
        <row r="218">
          <cell r="E218" t="str">
            <v>CA Total Consumption of All Sectors Coal CC</v>
          </cell>
          <cell r="F218">
            <v>55.8</v>
          </cell>
          <cell r="G218">
            <v>55.8</v>
          </cell>
          <cell r="H218">
            <v>55.66363636363636</v>
          </cell>
          <cell r="I218">
            <v>55.66363636363636</v>
          </cell>
          <cell r="J218">
            <v>55.66363636363636</v>
          </cell>
          <cell r="K218">
            <v>55.66363636363636</v>
          </cell>
          <cell r="L218">
            <v>55.66363636363636</v>
          </cell>
          <cell r="M218">
            <v>55.70504727272726</v>
          </cell>
          <cell r="N218">
            <v>55.8</v>
          </cell>
          <cell r="O218">
            <v>55.8</v>
          </cell>
          <cell r="P218">
            <v>55.8</v>
          </cell>
        </row>
        <row r="219">
          <cell r="E219" t="str">
            <v>CO Total Consumption of All Sectors Coal CC</v>
          </cell>
          <cell r="F219">
            <v>57.272727272727266</v>
          </cell>
          <cell r="G219">
            <v>57.272727272727266</v>
          </cell>
          <cell r="H219">
            <v>57.24545454545454</v>
          </cell>
          <cell r="I219">
            <v>57.272727272727266</v>
          </cell>
          <cell r="J219">
            <v>57.24545454545454</v>
          </cell>
          <cell r="K219">
            <v>57.272727272727266</v>
          </cell>
          <cell r="L219">
            <v>57.3</v>
          </cell>
          <cell r="M219">
            <v>57.29760545454545</v>
          </cell>
          <cell r="N219">
            <v>56.23636363636363</v>
          </cell>
          <cell r="O219">
            <v>55.88181818181818</v>
          </cell>
          <cell r="P219">
            <v>55.88181818181818</v>
          </cell>
        </row>
        <row r="220">
          <cell r="E220" t="str">
            <v>CT Total Consumption of All Sectors Coal CC</v>
          </cell>
          <cell r="F220">
            <v>55.93636363636363</v>
          </cell>
          <cell r="G220">
            <v>55.93636363636363</v>
          </cell>
          <cell r="H220">
            <v>55.963636363636354</v>
          </cell>
          <cell r="I220">
            <v>56.04545454545454</v>
          </cell>
          <cell r="J220">
            <v>55.99090909090909</v>
          </cell>
          <cell r="K220">
            <v>55.90909090909091</v>
          </cell>
          <cell r="L220">
            <v>55.88181818181818</v>
          </cell>
          <cell r="M220">
            <v>56.000708181818176</v>
          </cell>
          <cell r="N220">
            <v>55.445454545454545</v>
          </cell>
          <cell r="O220">
            <v>61.881818181818176</v>
          </cell>
          <cell r="P220">
            <v>61.881818181818176</v>
          </cell>
        </row>
        <row r="221">
          <cell r="E221" t="str">
            <v>DC Total Consumption of All Sectors Coal CC</v>
          </cell>
          <cell r="F221">
            <v>56.29090909090909</v>
          </cell>
          <cell r="G221">
            <v>56.04545454545454</v>
          </cell>
          <cell r="H221">
            <v>56.263636363636365</v>
          </cell>
          <cell r="I221">
            <v>56.29090909090909</v>
          </cell>
          <cell r="J221">
            <v>56.31818181818181</v>
          </cell>
          <cell r="K221">
            <v>56.67272727272727</v>
          </cell>
          <cell r="L221">
            <v>56.5090909090909</v>
          </cell>
          <cell r="M221">
            <v>56.497767272727266</v>
          </cell>
          <cell r="N221">
            <v>56.361084545454545</v>
          </cell>
          <cell r="O221">
            <v>56.361084545454545</v>
          </cell>
          <cell r="P221">
            <v>56.361084545454545</v>
          </cell>
        </row>
        <row r="222">
          <cell r="E222" t="str">
            <v>DE Total Consumption of All Sectors Coal CC</v>
          </cell>
          <cell r="F222">
            <v>56.34545454545454</v>
          </cell>
          <cell r="G222">
            <v>56.37272727272727</v>
          </cell>
          <cell r="H222">
            <v>56.45454545454545</v>
          </cell>
          <cell r="I222">
            <v>56.42727272727272</v>
          </cell>
          <cell r="J222">
            <v>56.48181818181818</v>
          </cell>
          <cell r="K222">
            <v>56.53636363636364</v>
          </cell>
          <cell r="L222">
            <v>56.53636363636364</v>
          </cell>
          <cell r="M222">
            <v>56.453397272727265</v>
          </cell>
          <cell r="N222">
            <v>56.56363636363636</v>
          </cell>
          <cell r="O222">
            <v>56.23636363636363</v>
          </cell>
          <cell r="P222">
            <v>56.23636363636363</v>
          </cell>
        </row>
        <row r="223">
          <cell r="E223" t="str">
            <v>FL Total Consumption of All Sectors Coal CC</v>
          </cell>
          <cell r="F223">
            <v>55.772727272727266</v>
          </cell>
          <cell r="G223">
            <v>55.772727272727266</v>
          </cell>
          <cell r="H223">
            <v>55.772727272727266</v>
          </cell>
          <cell r="I223">
            <v>55.772727272727266</v>
          </cell>
          <cell r="J223">
            <v>55.8</v>
          </cell>
          <cell r="K223">
            <v>55.8</v>
          </cell>
          <cell r="L223">
            <v>55.8</v>
          </cell>
          <cell r="M223">
            <v>55.854649090909085</v>
          </cell>
          <cell r="N223">
            <v>55.85454545454545</v>
          </cell>
          <cell r="O223">
            <v>55.36363636363636</v>
          </cell>
          <cell r="P223">
            <v>55.36363636363636</v>
          </cell>
        </row>
        <row r="224">
          <cell r="E224" t="str">
            <v>GA Total Consumption of All Sectors Coal CC</v>
          </cell>
          <cell r="F224">
            <v>55.963636363636354</v>
          </cell>
          <cell r="G224">
            <v>55.963636363636354</v>
          </cell>
          <cell r="H224">
            <v>55.85454545454545</v>
          </cell>
          <cell r="I224">
            <v>55.99090909090909</v>
          </cell>
          <cell r="J224">
            <v>56.209090909090904</v>
          </cell>
          <cell r="K224">
            <v>56.209090909090904</v>
          </cell>
          <cell r="L224">
            <v>56.31818181818181</v>
          </cell>
          <cell r="M224">
            <v>56.26580727272727</v>
          </cell>
          <cell r="N224">
            <v>55.88181818181818</v>
          </cell>
          <cell r="O224">
            <v>55.445454545454545</v>
          </cell>
          <cell r="P224">
            <v>55.445454545454545</v>
          </cell>
        </row>
        <row r="225">
          <cell r="E225" t="str">
            <v>HI Total Consumption of All Sectors Coal CC</v>
          </cell>
          <cell r="F225">
            <v>55.74545454545454</v>
          </cell>
          <cell r="G225">
            <v>55.74545454545454</v>
          </cell>
          <cell r="H225">
            <v>55.74545454545454</v>
          </cell>
          <cell r="I225">
            <v>55.74545454545454</v>
          </cell>
          <cell r="J225">
            <v>55.74545454545454</v>
          </cell>
          <cell r="K225">
            <v>55.74545454545454</v>
          </cell>
          <cell r="L225">
            <v>55.74545454545454</v>
          </cell>
          <cell r="M225">
            <v>55.73157545454545</v>
          </cell>
          <cell r="N225">
            <v>55.66363636363636</v>
          </cell>
          <cell r="O225">
            <v>55.66363636363636</v>
          </cell>
          <cell r="P225">
            <v>55.66363636363636</v>
          </cell>
        </row>
        <row r="226">
          <cell r="E226" t="str">
            <v>IA Total Consumption of All Sectors Coal CC</v>
          </cell>
          <cell r="F226">
            <v>57.19090909090908</v>
          </cell>
          <cell r="G226">
            <v>57.24545454545454</v>
          </cell>
          <cell r="H226">
            <v>57.463636363636354</v>
          </cell>
          <cell r="I226">
            <v>57.627272727272725</v>
          </cell>
          <cell r="J226">
            <v>57.54545454545454</v>
          </cell>
          <cell r="K226">
            <v>57.6</v>
          </cell>
          <cell r="L226">
            <v>57.57272727272726</v>
          </cell>
          <cell r="M226">
            <v>57.57060272727272</v>
          </cell>
          <cell r="N226">
            <v>56.64545454545454</v>
          </cell>
          <cell r="O226">
            <v>56.07272727272727</v>
          </cell>
          <cell r="P226">
            <v>56.07272727272727</v>
          </cell>
        </row>
        <row r="227">
          <cell r="E227" t="str">
            <v>ID Total Consumption of All Sectors Coal CC</v>
          </cell>
          <cell r="F227">
            <v>57.57272727272726</v>
          </cell>
          <cell r="G227">
            <v>57.57272727272726</v>
          </cell>
          <cell r="H227">
            <v>57.627272727272725</v>
          </cell>
          <cell r="I227">
            <v>57.40909090909091</v>
          </cell>
          <cell r="J227">
            <v>57.65454545454545</v>
          </cell>
          <cell r="K227">
            <v>57.08181818181818</v>
          </cell>
          <cell r="L227">
            <v>57.463636363636354</v>
          </cell>
          <cell r="M227">
            <v>57.77441454545454</v>
          </cell>
          <cell r="N227">
            <v>57.87272727272727</v>
          </cell>
          <cell r="O227">
            <v>56.56363636363636</v>
          </cell>
          <cell r="P227">
            <v>56.56363636363636</v>
          </cell>
        </row>
        <row r="228">
          <cell r="E228" t="str">
            <v>IL Total Consumption of All Sectors Coal CC</v>
          </cell>
          <cell r="F228">
            <v>56.018181818181816</v>
          </cell>
          <cell r="G228">
            <v>56.127272727272725</v>
          </cell>
          <cell r="H228">
            <v>56.15454545454545</v>
          </cell>
          <cell r="I228">
            <v>56.31818181818181</v>
          </cell>
          <cell r="J228">
            <v>56.42727272727272</v>
          </cell>
          <cell r="K228">
            <v>56.53636363636364</v>
          </cell>
          <cell r="L228">
            <v>56.56363636363636</v>
          </cell>
          <cell r="M228">
            <v>56.612080909090906</v>
          </cell>
          <cell r="N228">
            <v>55.66363636363636</v>
          </cell>
          <cell r="O228">
            <v>55.58181818181818</v>
          </cell>
          <cell r="P228">
            <v>55.58181818181818</v>
          </cell>
        </row>
        <row r="229">
          <cell r="E229" t="str">
            <v>IN Total Consumption of All Sectors Coal CC</v>
          </cell>
          <cell r="F229">
            <v>56.018181818181816</v>
          </cell>
          <cell r="G229">
            <v>56.04545454545454</v>
          </cell>
          <cell r="H229">
            <v>56.04545454545454</v>
          </cell>
          <cell r="I229">
            <v>56.1</v>
          </cell>
          <cell r="J229">
            <v>56.15454545454545</v>
          </cell>
          <cell r="K229">
            <v>56.263636363636365</v>
          </cell>
          <cell r="L229">
            <v>56.263636363636365</v>
          </cell>
          <cell r="M229">
            <v>56.2275109090909</v>
          </cell>
          <cell r="N229">
            <v>55.74545454545454</v>
          </cell>
          <cell r="O229">
            <v>55.39090909090908</v>
          </cell>
          <cell r="P229">
            <v>55.39090909090908</v>
          </cell>
        </row>
        <row r="230">
          <cell r="E230" t="str">
            <v>KS Total Consumption of All Sectors Coal CC</v>
          </cell>
          <cell r="F230">
            <v>57.43636363636363</v>
          </cell>
          <cell r="G230">
            <v>57.40909090909091</v>
          </cell>
          <cell r="H230">
            <v>57.49090909090909</v>
          </cell>
          <cell r="I230">
            <v>57.763636363636365</v>
          </cell>
          <cell r="J230">
            <v>57.627272727272725</v>
          </cell>
          <cell r="K230">
            <v>57.65454545454545</v>
          </cell>
          <cell r="L230">
            <v>57.54545454545454</v>
          </cell>
          <cell r="M230">
            <v>57.63859363636363</v>
          </cell>
          <cell r="N230">
            <v>55.445454545454545</v>
          </cell>
          <cell r="O230">
            <v>55.71818181818182</v>
          </cell>
          <cell r="P230">
            <v>55.71818181818182</v>
          </cell>
        </row>
        <row r="231">
          <cell r="E231" t="str">
            <v>KY Total Consumption of All Sectors Coal CC</v>
          </cell>
          <cell r="F231">
            <v>55.71818181818182</v>
          </cell>
          <cell r="G231">
            <v>55.74545454545454</v>
          </cell>
          <cell r="H231">
            <v>55.69090909090908</v>
          </cell>
          <cell r="I231">
            <v>55.74545454545454</v>
          </cell>
          <cell r="J231">
            <v>55.74545454545454</v>
          </cell>
          <cell r="K231">
            <v>55.772727272727266</v>
          </cell>
          <cell r="L231">
            <v>55.8</v>
          </cell>
          <cell r="M231">
            <v>55.819734545454544</v>
          </cell>
          <cell r="N231">
            <v>55.93636363636363</v>
          </cell>
          <cell r="O231">
            <v>55.39090909090908</v>
          </cell>
          <cell r="P231">
            <v>55.39090909090908</v>
          </cell>
        </row>
        <row r="232">
          <cell r="E232" t="str">
            <v>LA Total Consumption of All Sectors Coal CC</v>
          </cell>
          <cell r="F232">
            <v>57.92727272727272</v>
          </cell>
          <cell r="G232">
            <v>58.0090909090909</v>
          </cell>
          <cell r="H232">
            <v>58.03636363636363</v>
          </cell>
          <cell r="I232">
            <v>58.03636363636363</v>
          </cell>
          <cell r="J232">
            <v>58.03636363636363</v>
          </cell>
          <cell r="K232">
            <v>58.06363636363636</v>
          </cell>
          <cell r="L232">
            <v>58.03636363636363</v>
          </cell>
          <cell r="M232">
            <v>58.05199363636363</v>
          </cell>
          <cell r="N232">
            <v>55.90909090909091</v>
          </cell>
          <cell r="O232">
            <v>56.48181818181818</v>
          </cell>
          <cell r="P232">
            <v>56.48181818181818</v>
          </cell>
        </row>
        <row r="233">
          <cell r="E233" t="str">
            <v>MA Total Consumption of All Sectors Coal CC</v>
          </cell>
          <cell r="F233">
            <v>56.34545454545454</v>
          </cell>
          <cell r="G233">
            <v>56.4</v>
          </cell>
          <cell r="H233">
            <v>56.42727272727272</v>
          </cell>
          <cell r="I233">
            <v>56.42727272727272</v>
          </cell>
          <cell r="J233">
            <v>56.4</v>
          </cell>
          <cell r="K233">
            <v>56.34545454545454</v>
          </cell>
          <cell r="L233">
            <v>56.37272727272727</v>
          </cell>
          <cell r="M233">
            <v>56.315729999999995</v>
          </cell>
          <cell r="N233">
            <v>56.4</v>
          </cell>
          <cell r="O233">
            <v>55.58181818181818</v>
          </cell>
          <cell r="P233">
            <v>55.58181818181818</v>
          </cell>
        </row>
        <row r="234">
          <cell r="E234" t="str">
            <v>MD Total Consumption of All Sectors Coal CC</v>
          </cell>
          <cell r="F234">
            <v>56.48181818181818</v>
          </cell>
          <cell r="G234">
            <v>56.48181818181818</v>
          </cell>
          <cell r="H234">
            <v>56.48181818181818</v>
          </cell>
          <cell r="I234">
            <v>56.45454545454545</v>
          </cell>
          <cell r="J234">
            <v>56.48181818181818</v>
          </cell>
          <cell r="K234">
            <v>56.5090909090909</v>
          </cell>
          <cell r="L234">
            <v>56.48181818181818</v>
          </cell>
          <cell r="M234">
            <v>56.461868181818176</v>
          </cell>
          <cell r="N234">
            <v>56.809090909090905</v>
          </cell>
          <cell r="O234">
            <v>55.88181818181818</v>
          </cell>
          <cell r="P234">
            <v>55.88181818181818</v>
          </cell>
        </row>
        <row r="235">
          <cell r="E235" t="str">
            <v>ME Total Consumption of All Sectors Coal CC</v>
          </cell>
          <cell r="F235">
            <v>56.67272727272727</v>
          </cell>
          <cell r="G235">
            <v>56.07272727272727</v>
          </cell>
          <cell r="H235">
            <v>55.99090909090909</v>
          </cell>
          <cell r="I235">
            <v>55.99090909090909</v>
          </cell>
          <cell r="J235">
            <v>55.93636363636363</v>
          </cell>
          <cell r="K235">
            <v>55.963636363636354</v>
          </cell>
          <cell r="L235">
            <v>55.99090909090909</v>
          </cell>
          <cell r="M235">
            <v>55.97487818181818</v>
          </cell>
          <cell r="N235">
            <v>55.88181818181818</v>
          </cell>
          <cell r="O235">
            <v>56.23636363636363</v>
          </cell>
          <cell r="P235">
            <v>56.23636363636363</v>
          </cell>
        </row>
        <row r="236">
          <cell r="E236" t="str">
            <v>MI Total Consumption of All Sectors Coal CC</v>
          </cell>
          <cell r="F236">
            <v>56.781818181818174</v>
          </cell>
          <cell r="G236">
            <v>56.86363636363636</v>
          </cell>
          <cell r="H236">
            <v>56.86363636363636</v>
          </cell>
          <cell r="I236">
            <v>56.91818181818181</v>
          </cell>
          <cell r="J236">
            <v>56.86363636363636</v>
          </cell>
          <cell r="K236">
            <v>56.945454545454545</v>
          </cell>
          <cell r="L236">
            <v>57.05454545454545</v>
          </cell>
          <cell r="M236">
            <v>57.01809272727272</v>
          </cell>
          <cell r="N236">
            <v>55.99090909090909</v>
          </cell>
          <cell r="O236">
            <v>55.69090909090908</v>
          </cell>
          <cell r="P236">
            <v>55.69090909090908</v>
          </cell>
        </row>
        <row r="237">
          <cell r="E237" t="str">
            <v>MN Total Consumption of All Sectors Coal CC</v>
          </cell>
          <cell r="F237">
            <v>58.06363636363636</v>
          </cell>
          <cell r="G237">
            <v>58.06363636363636</v>
          </cell>
          <cell r="H237">
            <v>58.06363636363636</v>
          </cell>
          <cell r="I237">
            <v>58.06363636363636</v>
          </cell>
          <cell r="J237">
            <v>58.03636363636363</v>
          </cell>
          <cell r="K237">
            <v>58.06363636363636</v>
          </cell>
          <cell r="L237">
            <v>58.06363636363636</v>
          </cell>
          <cell r="M237">
            <v>58.057483636363635</v>
          </cell>
          <cell r="N237">
            <v>57.08181818181818</v>
          </cell>
          <cell r="O237">
            <v>56.23636363636363</v>
          </cell>
          <cell r="P237">
            <v>56.23636363636363</v>
          </cell>
        </row>
        <row r="238">
          <cell r="E238" t="str">
            <v>MO Total Consumption of All Sectors Coal CC</v>
          </cell>
          <cell r="F238">
            <v>56.07272727272727</v>
          </cell>
          <cell r="G238">
            <v>56.18181818181818</v>
          </cell>
          <cell r="H238">
            <v>56.209090909090904</v>
          </cell>
          <cell r="I238">
            <v>56.75454545454545</v>
          </cell>
          <cell r="J238">
            <v>56.86363636363636</v>
          </cell>
          <cell r="K238">
            <v>57.35454545454545</v>
          </cell>
          <cell r="L238">
            <v>57.463636363636354</v>
          </cell>
          <cell r="M238">
            <v>57.57614181818181</v>
          </cell>
          <cell r="N238">
            <v>55.66363636363636</v>
          </cell>
          <cell r="O238">
            <v>55.8</v>
          </cell>
          <cell r="P238">
            <v>55.8</v>
          </cell>
        </row>
        <row r="239">
          <cell r="E239" t="str">
            <v>MS Total Consumption of All Sectors Coal CC</v>
          </cell>
          <cell r="F239">
            <v>55.69090909090908</v>
          </cell>
          <cell r="G239">
            <v>55.74545454545454</v>
          </cell>
          <cell r="H239">
            <v>55.772727272727266</v>
          </cell>
          <cell r="I239">
            <v>55.85454545454545</v>
          </cell>
          <cell r="J239">
            <v>56.37272727272727</v>
          </cell>
          <cell r="K239">
            <v>56.37272727272727</v>
          </cell>
          <cell r="L239">
            <v>56.5090909090909</v>
          </cell>
          <cell r="M239">
            <v>56.936004545454544</v>
          </cell>
          <cell r="N239">
            <v>55.82727272727272</v>
          </cell>
          <cell r="O239">
            <v>55.336363636363636</v>
          </cell>
          <cell r="P239">
            <v>55.336363636363636</v>
          </cell>
        </row>
        <row r="240">
          <cell r="E240" t="str">
            <v>MT Total Consumption of All Sectors Coal CC</v>
          </cell>
          <cell r="F240">
            <v>58.22727272727272</v>
          </cell>
          <cell r="G240">
            <v>58.22727272727272</v>
          </cell>
          <cell r="H240">
            <v>58.22727272727272</v>
          </cell>
          <cell r="I240">
            <v>58.22727272727272</v>
          </cell>
          <cell r="J240">
            <v>58.22727272727272</v>
          </cell>
          <cell r="K240">
            <v>58.22727272727272</v>
          </cell>
          <cell r="L240">
            <v>58.22727272727272</v>
          </cell>
          <cell r="M240">
            <v>58.21442181818181</v>
          </cell>
          <cell r="N240">
            <v>58.58181818181818</v>
          </cell>
          <cell r="O240">
            <v>56.29090909090909</v>
          </cell>
          <cell r="P240">
            <v>56.29090909090909</v>
          </cell>
        </row>
        <row r="241">
          <cell r="E241" t="str">
            <v>NC Total Consumption of All Sectors Coal CC</v>
          </cell>
          <cell r="F241">
            <v>56.127272727272725</v>
          </cell>
          <cell r="G241">
            <v>56.127272727272725</v>
          </cell>
          <cell r="H241">
            <v>56.127272727272725</v>
          </cell>
          <cell r="I241">
            <v>56.1</v>
          </cell>
          <cell r="J241">
            <v>56.127272727272725</v>
          </cell>
          <cell r="K241">
            <v>56.1</v>
          </cell>
          <cell r="L241">
            <v>56.1</v>
          </cell>
          <cell r="M241">
            <v>56.105244545454546</v>
          </cell>
          <cell r="N241">
            <v>56.018181818181816</v>
          </cell>
          <cell r="O241">
            <v>55.55454545454545</v>
          </cell>
          <cell r="P241">
            <v>55.55454545454545</v>
          </cell>
        </row>
        <row r="242">
          <cell r="E242" t="str">
            <v>ND Total Consumption of All Sectors Coal CC</v>
          </cell>
          <cell r="F242">
            <v>59.61818181818181</v>
          </cell>
          <cell r="G242">
            <v>59.61818181818181</v>
          </cell>
          <cell r="H242">
            <v>59.61818181818181</v>
          </cell>
          <cell r="I242">
            <v>59.64545454545454</v>
          </cell>
          <cell r="J242">
            <v>59.61818181818181</v>
          </cell>
          <cell r="K242">
            <v>59.64545454545454</v>
          </cell>
          <cell r="L242">
            <v>59.64545454545454</v>
          </cell>
          <cell r="M242">
            <v>59.633149090909086</v>
          </cell>
          <cell r="N242">
            <v>59.56363636363636</v>
          </cell>
          <cell r="O242">
            <v>59.18181818181818</v>
          </cell>
          <cell r="P242">
            <v>59.18181818181818</v>
          </cell>
        </row>
        <row r="243">
          <cell r="E243" t="str">
            <v>NE Total Consumption of All Sectors Coal CC</v>
          </cell>
          <cell r="F243">
            <v>58.0090909090909</v>
          </cell>
          <cell r="G243">
            <v>58.0090909090909</v>
          </cell>
          <cell r="H243">
            <v>58.0090909090909</v>
          </cell>
          <cell r="I243">
            <v>58.0090909090909</v>
          </cell>
          <cell r="J243">
            <v>57.98181818181818</v>
          </cell>
          <cell r="K243">
            <v>58.0090909090909</v>
          </cell>
          <cell r="L243">
            <v>58.0090909090909</v>
          </cell>
          <cell r="M243">
            <v>57.99331636363635</v>
          </cell>
          <cell r="N243">
            <v>57.05454545454545</v>
          </cell>
          <cell r="O243">
            <v>56.209090909090904</v>
          </cell>
          <cell r="P243">
            <v>56.209090909090904</v>
          </cell>
        </row>
        <row r="244">
          <cell r="E244" t="str">
            <v>NH Total Consumption of All Sectors Coal CC</v>
          </cell>
          <cell r="F244">
            <v>56.48181818181818</v>
          </cell>
          <cell r="G244">
            <v>56.31818181818181</v>
          </cell>
          <cell r="H244">
            <v>56.31818181818181</v>
          </cell>
          <cell r="I244">
            <v>56.263636363636365</v>
          </cell>
          <cell r="J244">
            <v>56.23636363636363</v>
          </cell>
          <cell r="K244">
            <v>56.23636363636363</v>
          </cell>
          <cell r="L244">
            <v>56.23636363636363</v>
          </cell>
          <cell r="M244">
            <v>56.25080727272727</v>
          </cell>
          <cell r="N244">
            <v>55.418181818181814</v>
          </cell>
          <cell r="O244">
            <v>55.60909090909091</v>
          </cell>
          <cell r="P244">
            <v>55.60909090909091</v>
          </cell>
        </row>
        <row r="245">
          <cell r="E245" t="str">
            <v>NJ Total Consumption of All Sectors Coal CC</v>
          </cell>
          <cell r="F245">
            <v>56.42727272727272</v>
          </cell>
          <cell r="G245">
            <v>56.42727272727272</v>
          </cell>
          <cell r="H245">
            <v>56.4</v>
          </cell>
          <cell r="I245">
            <v>56.4</v>
          </cell>
          <cell r="J245">
            <v>56.37272727272727</v>
          </cell>
          <cell r="K245">
            <v>56.31818181818181</v>
          </cell>
          <cell r="L245">
            <v>56.4</v>
          </cell>
          <cell r="M245">
            <v>56.376059999999995</v>
          </cell>
          <cell r="N245">
            <v>59.4</v>
          </cell>
          <cell r="O245">
            <v>55.82727272727272</v>
          </cell>
          <cell r="P245">
            <v>55.82727272727272</v>
          </cell>
        </row>
        <row r="246">
          <cell r="E246" t="str">
            <v>NM Total Consumption of All Sectors Coal CC</v>
          </cell>
          <cell r="F246">
            <v>56.1</v>
          </cell>
          <cell r="G246">
            <v>56.1</v>
          </cell>
          <cell r="H246">
            <v>56.1</v>
          </cell>
          <cell r="I246">
            <v>56.1</v>
          </cell>
          <cell r="J246">
            <v>56.127272727272725</v>
          </cell>
          <cell r="K246">
            <v>56.127272727272725</v>
          </cell>
          <cell r="L246">
            <v>56.127272727272725</v>
          </cell>
          <cell r="M246">
            <v>56.114899090909084</v>
          </cell>
          <cell r="N246">
            <v>56.23636363636363</v>
          </cell>
          <cell r="O246">
            <v>56.209090909090904</v>
          </cell>
          <cell r="P246">
            <v>56.209090909090904</v>
          </cell>
        </row>
        <row r="247">
          <cell r="E247" t="str">
            <v>NV Total Consumption of All Sectors Coal CC</v>
          </cell>
          <cell r="F247">
            <v>56.61818181818181</v>
          </cell>
          <cell r="G247">
            <v>56.7</v>
          </cell>
          <cell r="H247">
            <v>56.809090909090905</v>
          </cell>
          <cell r="I247">
            <v>56.809090909090905</v>
          </cell>
          <cell r="J247">
            <v>56.809090909090905</v>
          </cell>
          <cell r="K247">
            <v>56.75454545454545</v>
          </cell>
          <cell r="L247">
            <v>56.64545454545454</v>
          </cell>
          <cell r="M247">
            <v>56.60758636363636</v>
          </cell>
          <cell r="N247">
            <v>55.99090909090909</v>
          </cell>
          <cell r="O247">
            <v>55.93636363636363</v>
          </cell>
          <cell r="P247">
            <v>55.93636363636363</v>
          </cell>
        </row>
        <row r="248">
          <cell r="E248" t="str">
            <v>NY Total Consumption of All Sectors Coal CC</v>
          </cell>
          <cell r="F248">
            <v>56.31818181818181</v>
          </cell>
          <cell r="G248">
            <v>56.31818181818181</v>
          </cell>
          <cell r="H248">
            <v>56.31818181818181</v>
          </cell>
          <cell r="I248">
            <v>56.31818181818181</v>
          </cell>
          <cell r="J248">
            <v>56.29090909090909</v>
          </cell>
          <cell r="K248">
            <v>56.34545454545454</v>
          </cell>
          <cell r="L248">
            <v>56.34545454545454</v>
          </cell>
          <cell r="M248">
            <v>56.341030909090904</v>
          </cell>
          <cell r="N248">
            <v>56.34545454545454</v>
          </cell>
          <cell r="O248">
            <v>55.90909090909091</v>
          </cell>
          <cell r="P248">
            <v>55.90909090909091</v>
          </cell>
        </row>
        <row r="249">
          <cell r="E249" t="str">
            <v>OH Total Consumption of All Sectors Coal CC</v>
          </cell>
          <cell r="F249">
            <v>55.82727272727272</v>
          </cell>
          <cell r="G249">
            <v>55.8</v>
          </cell>
          <cell r="H249">
            <v>55.8</v>
          </cell>
          <cell r="I249">
            <v>55.8</v>
          </cell>
          <cell r="J249">
            <v>55.85454545454545</v>
          </cell>
          <cell r="K249">
            <v>55.90909090909091</v>
          </cell>
          <cell r="L249">
            <v>55.90909090909091</v>
          </cell>
          <cell r="M249">
            <v>55.91202</v>
          </cell>
          <cell r="N249">
            <v>55.527272727272724</v>
          </cell>
          <cell r="O249">
            <v>55.39090909090908</v>
          </cell>
          <cell r="P249">
            <v>55.39090909090908</v>
          </cell>
        </row>
        <row r="250">
          <cell r="E250" t="str">
            <v>OK Total Consumption of All Sectors Coal CC</v>
          </cell>
          <cell r="F250">
            <v>57.79090909090909</v>
          </cell>
          <cell r="G250">
            <v>57.84545454545454</v>
          </cell>
          <cell r="H250">
            <v>57.9</v>
          </cell>
          <cell r="I250">
            <v>57.9</v>
          </cell>
          <cell r="J250">
            <v>57.95454545454545</v>
          </cell>
          <cell r="K250">
            <v>57.87272727272727</v>
          </cell>
          <cell r="L250">
            <v>57.92727272727272</v>
          </cell>
          <cell r="M250">
            <v>57.94726636363636</v>
          </cell>
          <cell r="N250">
            <v>56.263636363636365</v>
          </cell>
          <cell r="O250">
            <v>56.1</v>
          </cell>
          <cell r="P250">
            <v>56.1</v>
          </cell>
        </row>
        <row r="251">
          <cell r="E251" t="str">
            <v>OR Total Consumption of All Sectors Coal CC</v>
          </cell>
          <cell r="F251">
            <v>58.0090909090909</v>
          </cell>
          <cell r="G251">
            <v>58.0090909090909</v>
          </cell>
          <cell r="H251">
            <v>58.03636363636363</v>
          </cell>
          <cell r="I251">
            <v>57.92727272727272</v>
          </cell>
          <cell r="J251">
            <v>57.84545454545454</v>
          </cell>
          <cell r="K251">
            <v>58.03636363636363</v>
          </cell>
          <cell r="L251">
            <v>58.0090909090909</v>
          </cell>
          <cell r="M251">
            <v>58.00211727272727</v>
          </cell>
          <cell r="N251">
            <v>57.92727272727272</v>
          </cell>
          <cell r="O251">
            <v>55.14545454545454</v>
          </cell>
          <cell r="P251">
            <v>55.14545454545454</v>
          </cell>
        </row>
        <row r="252">
          <cell r="E252" t="str">
            <v>PA Total Consumption of All Sectors Coal CC</v>
          </cell>
          <cell r="F252">
            <v>56.34545454545454</v>
          </cell>
          <cell r="G252">
            <v>56.37272727272727</v>
          </cell>
          <cell r="H252">
            <v>56.37272727272727</v>
          </cell>
          <cell r="I252">
            <v>56.29090909090909</v>
          </cell>
          <cell r="J252">
            <v>56.29090909090909</v>
          </cell>
          <cell r="K252">
            <v>56.34545454545454</v>
          </cell>
          <cell r="L252">
            <v>56.31818181818181</v>
          </cell>
          <cell r="M252">
            <v>56.361779999999996</v>
          </cell>
          <cell r="N252">
            <v>56.781818181818174</v>
          </cell>
          <cell r="O252">
            <v>55.527272727272724</v>
          </cell>
          <cell r="P252">
            <v>55.527272727272724</v>
          </cell>
        </row>
        <row r="253">
          <cell r="E253" t="str">
            <v>RI Total Consumption of All Sectors Coal CC</v>
          </cell>
          <cell r="F253">
            <v>61.99090909090909</v>
          </cell>
          <cell r="G253">
            <v>62.018181818181816</v>
          </cell>
          <cell r="H253">
            <v>62.018181818181816</v>
          </cell>
          <cell r="I253">
            <v>61.99090909090909</v>
          </cell>
          <cell r="J253">
            <v>62.018181818181816</v>
          </cell>
          <cell r="K253">
            <v>62.018181818181816</v>
          </cell>
          <cell r="L253">
            <v>62.018181818181816</v>
          </cell>
          <cell r="M253">
            <v>61.969047272727266</v>
          </cell>
          <cell r="N253">
            <v>62.018181818181816</v>
          </cell>
          <cell r="O253">
            <v>62.018181818181816</v>
          </cell>
          <cell r="P253">
            <v>62.018181818181816</v>
          </cell>
        </row>
        <row r="254">
          <cell r="E254" t="str">
            <v>SC Total Consumption of All Sectors Coal CC</v>
          </cell>
          <cell r="F254">
            <v>55.90909090909091</v>
          </cell>
          <cell r="G254">
            <v>55.90909090909091</v>
          </cell>
          <cell r="H254">
            <v>55.90909090909091</v>
          </cell>
          <cell r="I254">
            <v>55.93636363636363</v>
          </cell>
          <cell r="J254">
            <v>55.93636363636363</v>
          </cell>
          <cell r="K254">
            <v>55.93636363636363</v>
          </cell>
          <cell r="L254">
            <v>55.90909090909091</v>
          </cell>
          <cell r="M254">
            <v>55.917605454545445</v>
          </cell>
          <cell r="N254">
            <v>56.04545454545454</v>
          </cell>
          <cell r="O254">
            <v>55.309090909090905</v>
          </cell>
          <cell r="P254">
            <v>55.309090909090905</v>
          </cell>
        </row>
        <row r="255">
          <cell r="E255" t="str">
            <v>SD Total Consumption of All Sectors Coal CC</v>
          </cell>
          <cell r="F255">
            <v>59.45454545454545</v>
          </cell>
          <cell r="G255">
            <v>59.42727272727272</v>
          </cell>
          <cell r="H255">
            <v>59.42727272727272</v>
          </cell>
          <cell r="I255">
            <v>59.37272727272727</v>
          </cell>
          <cell r="J255">
            <v>59.31818181818181</v>
          </cell>
          <cell r="K255">
            <v>58.93636363636363</v>
          </cell>
          <cell r="L255">
            <v>58.17272727272727</v>
          </cell>
          <cell r="M255">
            <v>58.164711818181814</v>
          </cell>
          <cell r="N255">
            <v>57.272727272727266</v>
          </cell>
          <cell r="O255">
            <v>56.37272727272727</v>
          </cell>
          <cell r="P255">
            <v>56.37272727272727</v>
          </cell>
        </row>
        <row r="256">
          <cell r="E256" t="str">
            <v>TN Total Consumption of All Sectors Coal CC</v>
          </cell>
          <cell r="F256">
            <v>55.71818181818182</v>
          </cell>
          <cell r="G256">
            <v>55.69090909090908</v>
          </cell>
          <cell r="H256">
            <v>55.69090909090908</v>
          </cell>
          <cell r="I256">
            <v>55.772727272727266</v>
          </cell>
          <cell r="J256">
            <v>55.71818181818182</v>
          </cell>
          <cell r="K256">
            <v>55.69090909090908</v>
          </cell>
          <cell r="L256">
            <v>55.71818181818182</v>
          </cell>
          <cell r="M256">
            <v>55.84049727272727</v>
          </cell>
          <cell r="N256">
            <v>55.963636363636354</v>
          </cell>
          <cell r="O256">
            <v>55.336363636363636</v>
          </cell>
          <cell r="P256">
            <v>55.336363636363636</v>
          </cell>
        </row>
        <row r="257">
          <cell r="E257" t="str">
            <v>TX Total Consumption of All Sectors Coal CC</v>
          </cell>
          <cell r="F257">
            <v>58.06363636363636</v>
          </cell>
          <cell r="G257">
            <v>58.06363636363636</v>
          </cell>
          <cell r="H257">
            <v>58.06363636363636</v>
          </cell>
          <cell r="I257">
            <v>58.06363636363636</v>
          </cell>
          <cell r="J257">
            <v>58.090909090909086</v>
          </cell>
          <cell r="K257">
            <v>58.03636363636363</v>
          </cell>
          <cell r="L257">
            <v>58.06363636363636</v>
          </cell>
          <cell r="M257">
            <v>58.06482272727272</v>
          </cell>
          <cell r="N257">
            <v>57.35454545454545</v>
          </cell>
          <cell r="O257">
            <v>56.836363636363636</v>
          </cell>
          <cell r="P257">
            <v>56.836363636363636</v>
          </cell>
        </row>
        <row r="258">
          <cell r="E258" t="str">
            <v>US Total Consumption of All Sectors Coal CC</v>
          </cell>
          <cell r="F258">
            <v>56.56363636363636</v>
          </cell>
          <cell r="G258">
            <v>56.590909090909086</v>
          </cell>
          <cell r="H258">
            <v>56.61818181818181</v>
          </cell>
          <cell r="I258">
            <v>56.64545454545454</v>
          </cell>
          <cell r="J258">
            <v>56.67272727272727</v>
          </cell>
          <cell r="K258">
            <v>56.7</v>
          </cell>
          <cell r="L258">
            <v>56.72727272727272</v>
          </cell>
          <cell r="M258">
            <v>56.73630545454545</v>
          </cell>
          <cell r="N258">
            <v>56.42727272727272</v>
          </cell>
          <cell r="O258">
            <v>55.85454545454545</v>
          </cell>
          <cell r="P258">
            <v>55.85454545454545</v>
          </cell>
        </row>
        <row r="259">
          <cell r="E259" t="str">
            <v>UT Total Consumption of All Sectors Coal CC</v>
          </cell>
          <cell r="F259">
            <v>55.8</v>
          </cell>
          <cell r="G259">
            <v>55.74545454545454</v>
          </cell>
          <cell r="H259">
            <v>55.74545454545454</v>
          </cell>
          <cell r="I259">
            <v>55.74545454545454</v>
          </cell>
          <cell r="J259">
            <v>55.772727272727266</v>
          </cell>
          <cell r="K259">
            <v>55.772727272727266</v>
          </cell>
          <cell r="L259">
            <v>55.8</v>
          </cell>
          <cell r="M259">
            <v>55.8418309090909</v>
          </cell>
          <cell r="N259">
            <v>55.74545454545454</v>
          </cell>
          <cell r="O259">
            <v>55.22727272727273</v>
          </cell>
          <cell r="P259">
            <v>55.22727272727273</v>
          </cell>
        </row>
        <row r="260">
          <cell r="E260" t="str">
            <v>VA Total Consumption of All Sectors Coal CC</v>
          </cell>
          <cell r="F260">
            <v>56.18181818181818</v>
          </cell>
          <cell r="G260">
            <v>56.18181818181818</v>
          </cell>
          <cell r="H260">
            <v>56.209090909090904</v>
          </cell>
          <cell r="I260">
            <v>56.15454545454545</v>
          </cell>
          <cell r="J260">
            <v>56.15454545454545</v>
          </cell>
          <cell r="K260">
            <v>56.18181818181818</v>
          </cell>
          <cell r="L260">
            <v>56.18181818181818</v>
          </cell>
          <cell r="M260">
            <v>56.19999818181818</v>
          </cell>
          <cell r="N260">
            <v>56.18181818181818</v>
          </cell>
          <cell r="O260">
            <v>55.74545454545454</v>
          </cell>
          <cell r="P260">
            <v>55.74545454545454</v>
          </cell>
        </row>
        <row r="261">
          <cell r="E261" t="str">
            <v>VT Total Consumption of All Sectors Coal CC</v>
          </cell>
          <cell r="F261">
            <v>61.93636363636363</v>
          </cell>
          <cell r="G261">
            <v>58.69090909090908</v>
          </cell>
          <cell r="H261">
            <v>59.127272727272725</v>
          </cell>
          <cell r="I261">
            <v>61.881818181818176</v>
          </cell>
          <cell r="J261">
            <v>61.963636363636354</v>
          </cell>
          <cell r="K261">
            <v>62.018181818181816</v>
          </cell>
          <cell r="L261">
            <v>61.93636363636363</v>
          </cell>
          <cell r="M261">
            <v>61.956624545454545</v>
          </cell>
          <cell r="N261">
            <v>62.018181818181816</v>
          </cell>
          <cell r="O261">
            <v>62.018181818181816</v>
          </cell>
          <cell r="P261">
            <v>62.018181818181816</v>
          </cell>
        </row>
        <row r="262">
          <cell r="E262" t="str">
            <v>WA Total Consumption of All Sectors Coal CC</v>
          </cell>
          <cell r="F262">
            <v>56.97272727272727</v>
          </cell>
          <cell r="G262">
            <v>56.89090909090908</v>
          </cell>
          <cell r="H262">
            <v>57.027272727272724</v>
          </cell>
          <cell r="I262">
            <v>57.08181818181818</v>
          </cell>
          <cell r="J262">
            <v>57.027272727272724</v>
          </cell>
          <cell r="K262">
            <v>57</v>
          </cell>
          <cell r="L262">
            <v>56.91818181818181</v>
          </cell>
          <cell r="M262">
            <v>56.97703363636363</v>
          </cell>
          <cell r="N262">
            <v>55.71818181818182</v>
          </cell>
          <cell r="O262">
            <v>56.209090909090904</v>
          </cell>
          <cell r="P262">
            <v>56.209090909090904</v>
          </cell>
        </row>
        <row r="263">
          <cell r="E263" t="str">
            <v>WI Total Consumption of All Sectors Coal CC</v>
          </cell>
          <cell r="F263">
            <v>57.10909090909091</v>
          </cell>
          <cell r="G263">
            <v>57.08181818181818</v>
          </cell>
          <cell r="H263">
            <v>57.13636363636363</v>
          </cell>
          <cell r="I263">
            <v>57.35454545454545</v>
          </cell>
          <cell r="J263">
            <v>57.24545454545454</v>
          </cell>
          <cell r="K263">
            <v>57.35454545454545</v>
          </cell>
          <cell r="L263">
            <v>57.49090909090909</v>
          </cell>
          <cell r="M263">
            <v>57.491697272727265</v>
          </cell>
          <cell r="N263">
            <v>56.04545454545454</v>
          </cell>
          <cell r="O263">
            <v>56.018181818181816</v>
          </cell>
          <cell r="P263">
            <v>56.018181818181816</v>
          </cell>
        </row>
        <row r="264">
          <cell r="E264" t="str">
            <v>WV Total Consumption of All Sectors Coal CC</v>
          </cell>
          <cell r="F264">
            <v>56.42727272727272</v>
          </cell>
          <cell r="G264">
            <v>56.45454545454545</v>
          </cell>
          <cell r="H264">
            <v>56.45454545454545</v>
          </cell>
          <cell r="I264">
            <v>56.45454545454545</v>
          </cell>
          <cell r="J264">
            <v>56.48181818181818</v>
          </cell>
          <cell r="K264">
            <v>56.45454545454545</v>
          </cell>
          <cell r="L264">
            <v>56.45454545454545</v>
          </cell>
          <cell r="M264">
            <v>56.46098454545454</v>
          </cell>
          <cell r="N264">
            <v>56.31818181818181</v>
          </cell>
          <cell r="O264">
            <v>55.93636363636363</v>
          </cell>
          <cell r="P264">
            <v>55.93636363636363</v>
          </cell>
        </row>
        <row r="265">
          <cell r="E265" t="str">
            <v>WY Total Consumption of All Sectors Coal CC</v>
          </cell>
          <cell r="F265">
            <v>57.81818181818181</v>
          </cell>
          <cell r="G265">
            <v>57.84545454545454</v>
          </cell>
          <cell r="H265">
            <v>57.84545454545454</v>
          </cell>
          <cell r="I265">
            <v>57.84545454545454</v>
          </cell>
          <cell r="J265">
            <v>57.81818181818181</v>
          </cell>
          <cell r="K265">
            <v>57.81818181818181</v>
          </cell>
          <cell r="L265">
            <v>57.81818181818181</v>
          </cell>
          <cell r="M265">
            <v>57.81418909090908</v>
          </cell>
          <cell r="N265">
            <v>57.87272727272727</v>
          </cell>
          <cell r="O265">
            <v>56.29090909090909</v>
          </cell>
          <cell r="P265">
            <v>56.29090909090909</v>
          </cell>
        </row>
      </sheetData>
      <sheetData sheetId="12">
        <row r="8">
          <cell r="A8" t="str">
            <v>Fuel Type</v>
          </cell>
          <cell r="B8">
            <v>1990</v>
          </cell>
          <cell r="C8">
            <v>1991</v>
          </cell>
          <cell r="D8">
            <v>1992</v>
          </cell>
          <cell r="E8">
            <v>1993</v>
          </cell>
          <cell r="F8">
            <v>1994</v>
          </cell>
          <cell r="G8">
            <v>1995</v>
          </cell>
          <cell r="H8">
            <v>1996</v>
          </cell>
          <cell r="I8">
            <v>1997</v>
          </cell>
          <cell r="J8">
            <v>1998</v>
          </cell>
          <cell r="K8">
            <v>1999</v>
          </cell>
          <cell r="L8">
            <v>2000</v>
          </cell>
        </row>
        <row r="9">
          <cell r="A9" t="str">
            <v>LPG</v>
          </cell>
          <cell r="B9">
            <v>37.452778856545066</v>
          </cell>
          <cell r="C9">
            <v>37.435975805073404</v>
          </cell>
          <cell r="D9">
            <v>37.45915345867327</v>
          </cell>
          <cell r="E9">
            <v>37.419676053116994</v>
          </cell>
          <cell r="F9">
            <v>37.50587714603166</v>
          </cell>
          <cell r="G9">
            <v>37.471308795400276</v>
          </cell>
          <cell r="H9">
            <v>37.45220563626852</v>
          </cell>
          <cell r="I9">
            <v>37.45220563626852</v>
          </cell>
          <cell r="J9">
            <v>37.45220563626852</v>
          </cell>
          <cell r="K9">
            <v>37.45220563626852</v>
          </cell>
          <cell r="L9">
            <v>37.45220563626852</v>
          </cell>
        </row>
        <row r="10">
          <cell r="A10" t="str">
            <v>Motor Gasoline</v>
          </cell>
          <cell r="B10">
            <v>42.79173243</v>
          </cell>
          <cell r="C10">
            <v>42.79173243</v>
          </cell>
          <cell r="D10">
            <v>42.81377866000001</v>
          </cell>
          <cell r="E10">
            <v>42.835824890000005</v>
          </cell>
          <cell r="F10">
            <v>42.879917350000014</v>
          </cell>
          <cell r="G10">
            <v>42.72559374000001</v>
          </cell>
          <cell r="H10">
            <v>42.681501280000006</v>
          </cell>
          <cell r="I10">
            <v>42.659455050000005</v>
          </cell>
          <cell r="J10">
            <v>42.61536259000001</v>
          </cell>
          <cell r="K10">
            <v>42.61536259000001</v>
          </cell>
          <cell r="L10">
            <v>42.637408820000005</v>
          </cell>
        </row>
        <row r="11">
          <cell r="A11" t="str">
            <v>Jet Fuel, Kerosene</v>
          </cell>
          <cell r="B11">
            <v>42.77069602162495</v>
          </cell>
          <cell r="C11">
            <v>42.77065334527037</v>
          </cell>
          <cell r="D11">
            <v>42.74424454688918</v>
          </cell>
          <cell r="E11">
            <v>42.71408709721886</v>
          </cell>
          <cell r="F11">
            <v>42.65520314102145</v>
          </cell>
          <cell r="G11">
            <v>42.62998913353938</v>
          </cell>
          <cell r="H11">
            <v>42.61793118237476</v>
          </cell>
          <cell r="I11">
            <v>42.61793118227462</v>
          </cell>
          <cell r="J11">
            <v>42.61793118227462</v>
          </cell>
          <cell r="K11">
            <v>42.61793118227462</v>
          </cell>
          <cell r="L11">
            <v>42.61793118227462</v>
          </cell>
        </row>
        <row r="12">
          <cell r="A12" t="str">
            <v>Motor Gasoline Blending Components</v>
          </cell>
          <cell r="B12">
            <v>42.79173243</v>
          </cell>
          <cell r="C12">
            <v>42.79173243</v>
          </cell>
          <cell r="D12">
            <v>42.81377866000001</v>
          </cell>
          <cell r="E12">
            <v>42.835824890000005</v>
          </cell>
          <cell r="F12">
            <v>42.879917350000014</v>
          </cell>
          <cell r="G12">
            <v>42.72559374000001</v>
          </cell>
          <cell r="H12">
            <v>42.681501280000006</v>
          </cell>
          <cell r="I12">
            <v>42.659455050000005</v>
          </cell>
          <cell r="J12">
            <v>42.61536259000001</v>
          </cell>
          <cell r="K12">
            <v>42.61536259000001</v>
          </cell>
          <cell r="L12">
            <v>42.637408820000005</v>
          </cell>
        </row>
        <row r="13">
          <cell r="A13" t="str">
            <v>Misc. Petro Products</v>
          </cell>
          <cell r="B13">
            <v>44.43809162170578</v>
          </cell>
          <cell r="C13">
            <v>44.4923118501226</v>
          </cell>
          <cell r="D13">
            <v>44.57690666626593</v>
          </cell>
          <cell r="E13">
            <v>44.5869416742001</v>
          </cell>
          <cell r="F13">
            <v>44.563725835278774</v>
          </cell>
          <cell r="G13">
            <v>44.594917421891004</v>
          </cell>
          <cell r="H13">
            <v>44.6384122085349</v>
          </cell>
          <cell r="I13">
            <v>44.61667125163874</v>
          </cell>
          <cell r="J13">
            <v>44.61999364278039</v>
          </cell>
          <cell r="K13">
            <v>44.512140338681924</v>
          </cell>
          <cell r="L13">
            <v>44.604974064688</v>
          </cell>
        </row>
        <row r="14">
          <cell r="A14" t="str">
            <v>Unfinished Oils</v>
          </cell>
          <cell r="B14">
            <v>44.43809162170578</v>
          </cell>
          <cell r="C14">
            <v>44.4923118501226</v>
          </cell>
          <cell r="D14">
            <v>44.57690666626593</v>
          </cell>
          <cell r="E14">
            <v>44.5869416742001</v>
          </cell>
          <cell r="F14">
            <v>44.563725835278774</v>
          </cell>
          <cell r="G14">
            <v>44.594917421891004</v>
          </cell>
          <cell r="H14">
            <v>44.6384122085349</v>
          </cell>
          <cell r="I14">
            <v>44.61667125163874</v>
          </cell>
          <cell r="J14">
            <v>44.61999364278039</v>
          </cell>
          <cell r="K14">
            <v>44.512140338681924</v>
          </cell>
          <cell r="L14">
            <v>44.604974064688</v>
          </cell>
        </row>
        <row r="15">
          <cell r="A15" t="str">
            <v>Crude Oil</v>
          </cell>
          <cell r="B15">
            <v>44.43809162170578</v>
          </cell>
          <cell r="C15">
            <v>44.4923118501226</v>
          </cell>
          <cell r="D15">
            <v>44.57690666626593</v>
          </cell>
          <cell r="E15">
            <v>44.5869416742001</v>
          </cell>
          <cell r="F15">
            <v>44.563725835278774</v>
          </cell>
          <cell r="G15">
            <v>44.594917421891004</v>
          </cell>
          <cell r="H15">
            <v>44.6384122085349</v>
          </cell>
          <cell r="I15">
            <v>44.61667125163874</v>
          </cell>
          <cell r="J15">
            <v>44.61999364278039</v>
          </cell>
          <cell r="K15">
            <v>44.512140338681924</v>
          </cell>
          <cell r="L15">
            <v>44.604974064688</v>
          </cell>
        </row>
      </sheetData>
      <sheetData sheetId="17">
        <row r="6">
          <cell r="K6">
            <v>3.6666666666666665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sheetName val="Enteric Fermentation"/>
      <sheetName val="CH4 from Manure Management"/>
      <sheetName val="N2O from Manure Management"/>
      <sheetName val="Ag Soils-Plant-Residues&amp;Legumes"/>
      <sheetName val="Ag Soils-Plant-Fertilizers"/>
      <sheetName val="Ag Soils-Animals"/>
      <sheetName val="Rice Cultivation"/>
      <sheetName val="Ag. Residue Burning-CH4"/>
      <sheetName val="Ag. Residue Burning-N2O"/>
      <sheetName val="Summary"/>
      <sheetName val="Summary Figures"/>
      <sheetName val="constants"/>
      <sheetName val="animal data"/>
      <sheetName val="crop data"/>
      <sheetName val="enteric EFs"/>
      <sheetName val="VS-Cattle"/>
      <sheetName val="MCF"/>
      <sheetName val="manure%"/>
      <sheetName val="Documentation"/>
      <sheetName val="Data Sources"/>
      <sheetName val="ListData"/>
    </sheetNames>
    <sheetDataSet>
      <sheetData sheetId="12">
        <row r="6">
          <cell r="B6">
            <v>1000</v>
          </cell>
        </row>
        <row r="12">
          <cell r="B12">
            <v>21</v>
          </cell>
        </row>
        <row r="13">
          <cell r="B13">
            <v>310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pply Curve (2)"/>
      <sheetName val="Supply Curve"/>
      <sheetName val="Sorted ($-t)"/>
      <sheetName val="newSort($-t)"/>
      <sheetName val="Sorted (1-4)"/>
      <sheetName val="Policy Matrix"/>
      <sheetName val="Task Force by Policy"/>
      <sheetName val="CT_scaled GHGs"/>
      <sheetName val="Table"/>
      <sheetName val="Summary"/>
      <sheetName val="Top Choices"/>
      <sheetName val="Full List"/>
      <sheetName val="Task Force Update_revised$"/>
      <sheetName val="Task Force Update"/>
      <sheetName val="Selected Measures"/>
      <sheetName val="Graphs"/>
      <sheetName val="Other Calcs"/>
      <sheetName val="CCAP Forecast"/>
      <sheetName val="Smart Growth"/>
      <sheetName val="newSort(1-4)"/>
      <sheetName val="Feebate"/>
      <sheetName val="biofuels"/>
      <sheetName val="Assumptions"/>
      <sheetName val="NAS CAFE"/>
      <sheetName val="Vehicle Calculations"/>
      <sheetName val="Implementation"/>
    </sheetNames>
    <sheetDataSet>
      <sheetData sheetId="17">
        <row r="78">
          <cell r="F78">
            <v>18.513133678486568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49"/>
  <sheetViews>
    <sheetView workbookViewId="0" topLeftCell="A1">
      <pane xSplit="1" ySplit="1" topLeftCell="B2" activePane="bottomRight" state="frozen"/>
      <selection pane="topLeft" activeCell="A1" sqref="A1"/>
      <selection pane="topRight" activeCell="B1" sqref="B1"/>
      <selection pane="bottomLeft" activeCell="A1" sqref="A1"/>
      <selection pane="bottomRight" activeCell="A8" sqref="A8:IV8"/>
    </sheetView>
  </sheetViews>
  <sheetFormatPr defaultColWidth="11.421875" defaultRowHeight="12.75"/>
  <cols>
    <col min="1" max="16384" width="8.8515625" style="0" customWidth="1"/>
  </cols>
  <sheetData>
    <row r="1" spans="1:32" ht="12">
      <c r="A1" t="s">
        <v>348</v>
      </c>
      <c r="B1">
        <v>1990</v>
      </c>
      <c r="C1">
        <v>1991</v>
      </c>
      <c r="D1">
        <v>1992</v>
      </c>
      <c r="E1">
        <v>1993</v>
      </c>
      <c r="F1">
        <v>1994</v>
      </c>
      <c r="G1">
        <v>1995</v>
      </c>
      <c r="H1">
        <v>1996</v>
      </c>
      <c r="I1">
        <v>1997</v>
      </c>
      <c r="J1">
        <v>1998</v>
      </c>
      <c r="K1">
        <v>1999</v>
      </c>
      <c r="L1">
        <v>2000</v>
      </c>
      <c r="M1">
        <v>2001</v>
      </c>
      <c r="N1">
        <v>2002</v>
      </c>
      <c r="O1">
        <v>2003</v>
      </c>
      <c r="P1">
        <v>2004</v>
      </c>
      <c r="Q1">
        <v>2005</v>
      </c>
      <c r="R1">
        <v>2006</v>
      </c>
      <c r="S1">
        <v>2007</v>
      </c>
      <c r="T1">
        <v>2008</v>
      </c>
      <c r="U1">
        <v>2009</v>
      </c>
      <c r="V1">
        <v>2010</v>
      </c>
      <c r="W1">
        <v>2011</v>
      </c>
      <c r="X1">
        <v>2012</v>
      </c>
      <c r="Y1">
        <v>2013</v>
      </c>
      <c r="Z1">
        <v>2014</v>
      </c>
      <c r="AA1">
        <v>2015</v>
      </c>
      <c r="AB1">
        <v>2016</v>
      </c>
      <c r="AC1">
        <v>2017</v>
      </c>
      <c r="AD1">
        <v>2018</v>
      </c>
      <c r="AE1">
        <v>2019</v>
      </c>
      <c r="AF1">
        <v>2020</v>
      </c>
    </row>
    <row r="2" spans="1:32" ht="12">
      <c r="A2" t="s">
        <v>343</v>
      </c>
      <c r="B2" s="45">
        <f>Residential!B44</f>
        <v>2.6248903259395333</v>
      </c>
      <c r="C2" s="45">
        <f>Residential!C44</f>
        <v>2.6996487495032953</v>
      </c>
      <c r="D2" s="45">
        <f>Residential!D44</f>
        <v>2.690404718528826</v>
      </c>
      <c r="E2" s="45">
        <f>Residential!E44</f>
        <v>3.009588001282636</v>
      </c>
      <c r="F2" s="45">
        <f>Residential!F44</f>
        <v>2.9903951683516623</v>
      </c>
      <c r="G2" s="45">
        <f>Residential!G44</f>
        <v>3.897994513353175</v>
      </c>
      <c r="H2" s="45">
        <f>Residential!H44</f>
        <v>4.179713739472715</v>
      </c>
      <c r="I2" s="45">
        <f>Residential!I44</f>
        <v>4.062465415539322</v>
      </c>
      <c r="J2" s="45">
        <f>Residential!J44</f>
        <v>4.350029172261312</v>
      </c>
      <c r="K2" s="45">
        <f>Residential!K44</f>
        <v>4.0844062420896545</v>
      </c>
      <c r="L2" s="45">
        <f>Residential!L44</f>
        <v>3.8211103324813354</v>
      </c>
      <c r="M2" s="45">
        <f>Residential!M44</f>
        <v>4.0739700156780865</v>
      </c>
      <c r="N2" s="45">
        <f>Residential!N44</f>
        <v>3.765506719921476</v>
      </c>
      <c r="O2" s="45">
        <f>Residential!O44</f>
        <v>4.0570143224387785</v>
      </c>
      <c r="P2" s="45">
        <f>Residential!P44</f>
        <v>4.062424182385368</v>
      </c>
      <c r="Q2" s="45">
        <f>Residential!Q44</f>
        <v>4.083683987165303</v>
      </c>
      <c r="R2" s="45">
        <f>Residential!R44</f>
        <v>4.118519489232312</v>
      </c>
      <c r="S2" s="45">
        <f>Residential!S44</f>
        <v>4.12937130208199</v>
      </c>
      <c r="T2" s="45">
        <f>Residential!T44</f>
        <v>4.140134411912047</v>
      </c>
      <c r="U2" s="45">
        <f>Residential!U44</f>
        <v>4.127960142439725</v>
      </c>
      <c r="V2" s="45">
        <f>Residential!V44</f>
        <v>4.126940284111619</v>
      </c>
      <c r="W2" s="45">
        <f>Residential!W44</f>
        <v>4.122092174012229</v>
      </c>
      <c r="X2" s="45">
        <f>Residential!X44</f>
        <v>4.128672285248443</v>
      </c>
      <c r="Y2" s="45">
        <f>Residential!Y44</f>
        <v>4.112824067016083</v>
      </c>
      <c r="Z2" s="45">
        <f>Residential!Z44</f>
        <v>4.102155527396144</v>
      </c>
      <c r="AA2" s="45">
        <f>Residential!AA44</f>
        <v>4.099033146466676</v>
      </c>
      <c r="AB2" s="45">
        <f>Residential!AB44</f>
        <v>4.109693798340035</v>
      </c>
      <c r="AC2" s="45">
        <f>Residential!AC44</f>
        <v>4.105973687865348</v>
      </c>
      <c r="AD2" s="45">
        <f>Residential!AD44</f>
        <v>4.107016973504821</v>
      </c>
      <c r="AE2" s="45">
        <f>Residential!AE44</f>
        <v>4.10201832059052</v>
      </c>
      <c r="AF2" s="45">
        <f>Residential!AF44</f>
        <v>4.109705718545802</v>
      </c>
    </row>
    <row r="3" spans="1:32" ht="12">
      <c r="A3" t="s">
        <v>344</v>
      </c>
      <c r="B3" s="45">
        <f>Commercial!B49</f>
        <v>2.0677126287736236</v>
      </c>
      <c r="C3" s="45">
        <f>Commercial!C49</f>
        <v>2.0753908589818817</v>
      </c>
      <c r="D3" s="45">
        <f>Commercial!D49</f>
        <v>1.6199080643918635</v>
      </c>
      <c r="E3" s="45">
        <f>Commercial!E49</f>
        <v>1.6154101871538415</v>
      </c>
      <c r="F3" s="45">
        <f>Commercial!F49</f>
        <v>1.6132889613425894</v>
      </c>
      <c r="G3" s="45">
        <f>Commercial!G49</f>
        <v>1.3911942403705988</v>
      </c>
      <c r="H3" s="45">
        <f>Commercial!H49</f>
        <v>1.560993597294858</v>
      </c>
      <c r="I3" s="45">
        <f>Commercial!I49</f>
        <v>1.5990362670355718</v>
      </c>
      <c r="J3" s="45">
        <f>Commercial!J49</f>
        <v>1.636728625440926</v>
      </c>
      <c r="K3" s="45">
        <f>Commercial!K49</f>
        <v>1.5130249612728677</v>
      </c>
      <c r="L3" s="45">
        <f>Commercial!L49</f>
        <v>1.7369412776670297</v>
      </c>
      <c r="M3" s="45">
        <f>Commercial!M49</f>
        <v>1.6427343340512064</v>
      </c>
      <c r="N3" s="45">
        <f>Commercial!N49</f>
        <v>1.5041256667549954</v>
      </c>
      <c r="O3" s="45">
        <f>Commercial!O49</f>
        <v>1.5015171428058616</v>
      </c>
      <c r="P3" s="45">
        <f>Commercial!P49</f>
        <v>1.5248645541117913</v>
      </c>
      <c r="Q3" s="45">
        <f>Commercial!Q49</f>
        <v>1.5371908638619352</v>
      </c>
      <c r="R3" s="45">
        <f>Commercial!R49</f>
        <v>1.5539210425267906</v>
      </c>
      <c r="S3" s="45">
        <f>Commercial!S49</f>
        <v>1.5578692906023133</v>
      </c>
      <c r="T3" s="45">
        <f>Commercial!T49</f>
        <v>1.5566412282101245</v>
      </c>
      <c r="U3" s="45">
        <f>Commercial!U49</f>
        <v>1.5592701738014743</v>
      </c>
      <c r="V3" s="45">
        <f>Commercial!V49</f>
        <v>1.5583580294623567</v>
      </c>
      <c r="W3" s="45">
        <f>Commercial!W49</f>
        <v>1.5572516878658718</v>
      </c>
      <c r="X3" s="45">
        <f>Commercial!X49</f>
        <v>1.5559330907437807</v>
      </c>
      <c r="Y3" s="45">
        <f>Commercial!Y49</f>
        <v>1.554281155927572</v>
      </c>
      <c r="Z3" s="45">
        <f>Commercial!Z49</f>
        <v>1.550754718268241</v>
      </c>
      <c r="AA3" s="45">
        <f>Commercial!AA49</f>
        <v>1.5514793505145414</v>
      </c>
      <c r="AB3" s="45">
        <f>Commercial!AB49</f>
        <v>1.5525397322308279</v>
      </c>
      <c r="AC3" s="45">
        <f>Commercial!AC49</f>
        <v>1.55748898014113</v>
      </c>
      <c r="AD3" s="45">
        <f>Commercial!AD49</f>
        <v>1.5585853499136482</v>
      </c>
      <c r="AE3" s="45">
        <f>Commercial!AE49</f>
        <v>1.556734569533852</v>
      </c>
      <c r="AF3" s="45">
        <f>Commercial!AF49</f>
        <v>1.5561668588001556</v>
      </c>
    </row>
    <row r="4" spans="1:32" ht="12">
      <c r="A4" t="s">
        <v>345</v>
      </c>
      <c r="B4" s="45">
        <f>Industrial!B50</f>
        <v>3.8063360556563826</v>
      </c>
      <c r="C4" s="45">
        <f>Industrial!C50</f>
        <v>4.674307924984877</v>
      </c>
      <c r="D4" s="45">
        <f>Industrial!D50</f>
        <v>6.065706442831217</v>
      </c>
      <c r="E4" s="45">
        <f>Industrial!E50</f>
        <v>5.815458106473081</v>
      </c>
      <c r="F4" s="45">
        <f>Industrial!F50</f>
        <v>7.090558076225045</v>
      </c>
      <c r="G4" s="45">
        <f>Industrial!G50</f>
        <v>5.51784921355112</v>
      </c>
      <c r="H4" s="45">
        <f>Industrial!H50</f>
        <v>6.077138989715668</v>
      </c>
      <c r="I4" s="45">
        <f>Industrial!I50</f>
        <v>5.490464004839685</v>
      </c>
      <c r="J4" s="45">
        <f>Industrial!J50</f>
        <v>4.823315335753177</v>
      </c>
      <c r="K4" s="45">
        <f>Industrial!K50</f>
        <v>4.887370538415003</v>
      </c>
      <c r="L4" s="45">
        <f>Industrial!L50</f>
        <v>5.290347852389594</v>
      </c>
      <c r="M4" s="45">
        <f>Industrial!M50</f>
        <v>4.929733142396115</v>
      </c>
      <c r="N4" s="45">
        <f>Industrial!N50</f>
        <v>4.361164183517428</v>
      </c>
      <c r="O4" s="45">
        <f>Industrial!O50</f>
        <v>4.505620404366627</v>
      </c>
      <c r="P4" s="45">
        <f>Industrial!P50</f>
        <v>4.594200325300609</v>
      </c>
      <c r="Q4" s="45">
        <f>Industrial!Q50</f>
        <v>4.627852001273969</v>
      </c>
      <c r="R4" s="45">
        <f>Industrial!R50</f>
        <v>4.640092088705601</v>
      </c>
      <c r="S4" s="45">
        <f>Industrial!S50</f>
        <v>4.69842106412553</v>
      </c>
      <c r="T4" s="45">
        <f>Industrial!T50</f>
        <v>4.786275089849365</v>
      </c>
      <c r="U4" s="45">
        <f>Industrial!U50</f>
        <v>4.815310319419941</v>
      </c>
      <c r="V4" s="45">
        <f>Industrial!V50</f>
        <v>4.858575838096056</v>
      </c>
      <c r="W4" s="45">
        <f>Industrial!W50</f>
        <v>4.8927758175668945</v>
      </c>
      <c r="X4" s="45">
        <f>Industrial!X50</f>
        <v>4.919854547888264</v>
      </c>
      <c r="Y4" s="45">
        <f>Industrial!Y50</f>
        <v>4.930814509285885</v>
      </c>
      <c r="Z4" s="45">
        <f>Industrial!Z50</f>
        <v>4.940441251740411</v>
      </c>
      <c r="AA4" s="45">
        <f>Industrial!AA50</f>
        <v>4.939540851389893</v>
      </c>
      <c r="AB4" s="45">
        <f>Industrial!AB50</f>
        <v>4.935400097700951</v>
      </c>
      <c r="AC4" s="45">
        <f>Industrial!AC50</f>
        <v>4.932566779298975</v>
      </c>
      <c r="AD4" s="45">
        <f>Industrial!AD50</f>
        <v>4.93718790535881</v>
      </c>
      <c r="AE4" s="45">
        <f>Industrial!AE50</f>
        <v>4.957312842449192</v>
      </c>
      <c r="AF4" s="45">
        <f>Industrial!AF50</f>
        <v>4.97444338279016</v>
      </c>
    </row>
    <row r="5" spans="1:32" ht="12">
      <c r="A5" t="s">
        <v>346</v>
      </c>
      <c r="B5" s="45">
        <f>Transportation!B53</f>
        <v>8.236924876203032</v>
      </c>
      <c r="C5" s="45">
        <f>Transportation!C53</f>
        <v>7.505700897477336</v>
      </c>
      <c r="D5" s="45">
        <f>Transportation!D53</f>
        <v>7.403081363760418</v>
      </c>
      <c r="E5" s="45">
        <f>Transportation!E53</f>
        <v>7.564006103915058</v>
      </c>
      <c r="F5" s="45">
        <f>Transportation!F53</f>
        <v>7.668710197697566</v>
      </c>
      <c r="G5" s="45">
        <f>Transportation!G53</f>
        <v>7.313723498780974</v>
      </c>
      <c r="H5" s="45">
        <f>Transportation!H53</f>
        <v>7.549036499262729</v>
      </c>
      <c r="I5" s="45">
        <f>Transportation!I53</f>
        <v>7.914637317518077</v>
      </c>
      <c r="J5" s="45">
        <f>Transportation!J53</f>
        <v>7.759860078043822</v>
      </c>
      <c r="K5" s="45">
        <f>Transportation!K53</f>
        <v>8.055850382882122</v>
      </c>
      <c r="L5" s="45">
        <f>Transportation!L53</f>
        <v>8.632189039042723</v>
      </c>
      <c r="M5" s="45">
        <f>Transportation!M53</f>
        <v>8.706999590055053</v>
      </c>
      <c r="N5" s="45">
        <f>Transportation!N53</f>
        <v>8.815844695006994</v>
      </c>
      <c r="O5" s="45">
        <f>Transportation!O53</f>
        <v>9.020659067042399</v>
      </c>
      <c r="P5" s="45">
        <f>Transportation!P53</f>
        <v>9.192425981813567</v>
      </c>
      <c r="Q5" s="45">
        <f>Transportation!Q53</f>
        <v>9.378516588046686</v>
      </c>
      <c r="R5" s="45">
        <f>Transportation!R53</f>
        <v>9.594936686094506</v>
      </c>
      <c r="S5" s="45">
        <f>Transportation!S53</f>
        <v>9.822623528562366</v>
      </c>
      <c r="T5" s="45">
        <f>Transportation!T53</f>
        <v>10.05400751600937</v>
      </c>
      <c r="U5" s="45">
        <f>Transportation!U53</f>
        <v>10.285624867424918</v>
      </c>
      <c r="V5" s="45">
        <f>Transportation!V53</f>
        <v>10.524299821172455</v>
      </c>
      <c r="W5" s="45">
        <f>Transportation!W53</f>
        <v>10.743187180182863</v>
      </c>
      <c r="X5" s="45">
        <f>Transportation!X53</f>
        <v>10.943484087122465</v>
      </c>
      <c r="Y5" s="45">
        <f>Transportation!Y53</f>
        <v>11.130906785454071</v>
      </c>
      <c r="Z5" s="45">
        <f>Transportation!Z53</f>
        <v>11.300733475239422</v>
      </c>
      <c r="AA5" s="45">
        <f>Transportation!AA53</f>
        <v>11.451676917245656</v>
      </c>
      <c r="AB5" s="45">
        <f>Transportation!AB53</f>
        <v>11.591952400700334</v>
      </c>
      <c r="AC5" s="45">
        <f>Transportation!AC53</f>
        <v>11.732484178080805</v>
      </c>
      <c r="AD5" s="45">
        <f>Transportation!AD53</f>
        <v>11.878305961151337</v>
      </c>
      <c r="AE5" s="45">
        <f>Transportation!AE53</f>
        <v>12.03712827130182</v>
      </c>
      <c r="AF5" s="45">
        <f>Transportation!AF53</f>
        <v>12.16533426368945</v>
      </c>
    </row>
    <row r="6" spans="1:32" ht="12" hidden="1">
      <c r="A6" t="s">
        <v>347</v>
      </c>
      <c r="B6" s="45">
        <f>Electric!B39</f>
        <v>1.7570975346746822</v>
      </c>
      <c r="C6" s="45">
        <f>Electric!C39</f>
        <v>1.142309803040381</v>
      </c>
      <c r="D6" s="45">
        <f>Electric!D39</f>
        <v>1.1029003330638234</v>
      </c>
      <c r="E6" s="45">
        <f>Electric!E39</f>
        <v>0.6930418453076225</v>
      </c>
      <c r="F6" s="45">
        <f>Electric!F39</f>
        <v>0.6378685873404416</v>
      </c>
      <c r="G6" s="45">
        <f>Electric!G39</f>
        <v>0.7397683829996976</v>
      </c>
      <c r="H6" s="45">
        <f>Electric!H39</f>
        <v>0.5748134353779492</v>
      </c>
      <c r="I6" s="45">
        <f>Electric!I39</f>
        <v>1.2447744249794312</v>
      </c>
      <c r="J6" s="45">
        <f>Electric!J39</f>
        <v>1.4733493508434667</v>
      </c>
      <c r="K6" s="45">
        <f>Electric!K39</f>
        <v>0.5669315413826376</v>
      </c>
      <c r="L6" s="45">
        <f>Electric!L39</f>
        <v>0</v>
      </c>
      <c r="M6" s="45">
        <f>Electric!M39</f>
        <v>0</v>
      </c>
      <c r="N6" s="45">
        <f>Electric!N39</f>
        <v>0</v>
      </c>
      <c r="O6" s="45">
        <f>Electric!O39</f>
        <v>0</v>
      </c>
      <c r="P6" s="45">
        <f>Electric!P39</f>
        <v>0</v>
      </c>
      <c r="Q6" s="45">
        <f>Electric!Q39</f>
        <v>0</v>
      </c>
      <c r="R6" s="45">
        <f>Electric!R39</f>
        <v>0</v>
      </c>
      <c r="S6" s="45">
        <f>Electric!S39</f>
        <v>0</v>
      </c>
      <c r="T6" s="45">
        <f>Electric!T39</f>
        <v>0</v>
      </c>
      <c r="U6" s="45">
        <f>Electric!U39</f>
        <v>0</v>
      </c>
      <c r="V6" s="45">
        <f>Electric!V39</f>
        <v>0</v>
      </c>
      <c r="W6" s="45">
        <f>Electric!W39</f>
        <v>0</v>
      </c>
      <c r="X6" s="45">
        <f>Electric!X39</f>
        <v>0</v>
      </c>
      <c r="Y6" s="45">
        <f>Electric!Y39</f>
        <v>0</v>
      </c>
      <c r="Z6" s="45">
        <f>Electric!Z39</f>
        <v>0</v>
      </c>
      <c r="AA6" s="45">
        <f>Electric!AA39</f>
        <v>0</v>
      </c>
      <c r="AB6" s="45">
        <f>Electric!AB39</f>
        <v>0</v>
      </c>
      <c r="AC6" s="45">
        <f>Electric!AC39</f>
        <v>0</v>
      </c>
      <c r="AD6" s="45">
        <f>Electric!AD39</f>
        <v>0</v>
      </c>
      <c r="AE6" s="45">
        <f>Electric!AE39</f>
        <v>0</v>
      </c>
      <c r="AF6" s="45">
        <f>Electric!AF39</f>
        <v>0</v>
      </c>
    </row>
    <row r="7" spans="1:32" ht="12">
      <c r="A7" t="s">
        <v>389</v>
      </c>
      <c r="B7" s="45">
        <f>44/12*B18</f>
        <v>8.990876084409331</v>
      </c>
      <c r="C7" s="45">
        <f aca="true" t="shared" si="0" ref="C7:AF7">44/12*C18</f>
        <v>9.0497511922034</v>
      </c>
      <c r="D7" s="45">
        <f t="shared" si="0"/>
        <v>9.1830635740612</v>
      </c>
      <c r="E7" s="45">
        <f t="shared" si="0"/>
        <v>9.857647036909018</v>
      </c>
      <c r="F7" s="45">
        <f t="shared" si="0"/>
        <v>10.019813863572761</v>
      </c>
      <c r="G7" s="45">
        <f t="shared" si="0"/>
        <v>10.16752092911422</v>
      </c>
      <c r="H7" s="45">
        <f t="shared" si="0"/>
        <v>10.27958286055469</v>
      </c>
      <c r="I7" s="45">
        <f t="shared" si="0"/>
        <v>10.461925450076377</v>
      </c>
      <c r="J7" s="45">
        <f t="shared" si="0"/>
        <v>10.51824211308987</v>
      </c>
      <c r="K7" s="45">
        <f t="shared" si="0"/>
        <v>10.620146834183029</v>
      </c>
      <c r="L7" s="45">
        <f t="shared" si="0"/>
        <v>10.659115500667601</v>
      </c>
      <c r="M7" s="45">
        <f t="shared" si="0"/>
        <v>10.849337707392632</v>
      </c>
      <c r="N7" s="45">
        <f t="shared" si="0"/>
        <v>11.044285596742364</v>
      </c>
      <c r="O7" s="45">
        <f t="shared" si="0"/>
        <v>11.244088507411314</v>
      </c>
      <c r="P7" s="45">
        <f t="shared" si="0"/>
        <v>11.448879608351278</v>
      </c>
      <c r="Q7" s="45">
        <f t="shared" si="0"/>
        <v>11.658796013836037</v>
      </c>
      <c r="R7" s="45">
        <f t="shared" si="0"/>
        <v>11.873978902019754</v>
      </c>
      <c r="S7" s="45">
        <f t="shared" si="0"/>
        <v>12.094573637095449</v>
      </c>
      <c r="T7" s="45">
        <f t="shared" si="0"/>
        <v>12.32072989516289</v>
      </c>
      <c r="U7" s="45">
        <f t="shared" si="0"/>
        <v>12.552601793918805</v>
      </c>
      <c r="V7" s="45">
        <f t="shared" si="0"/>
        <v>12.790348026285622</v>
      </c>
      <c r="W7" s="45">
        <f t="shared" si="0"/>
        <v>13.034131998098538</v>
      </c>
      <c r="X7" s="45">
        <f t="shared" si="0"/>
        <v>13.284121969974333</v>
      </c>
      <c r="Y7" s="45">
        <f t="shared" si="0"/>
        <v>13.540491203489143</v>
      </c>
      <c r="Z7" s="45">
        <f t="shared" si="0"/>
        <v>13.803418111796258</v>
      </c>
      <c r="AA7" s="45">
        <f t="shared" si="0"/>
        <v>14.073086414818961</v>
      </c>
      <c r="AB7" s="45">
        <f t="shared" si="0"/>
        <v>14.349685299157654</v>
      </c>
      <c r="AC7" s="45">
        <f t="shared" si="0"/>
        <v>14.633409582854588</v>
      </c>
      <c r="AD7" s="45">
        <f t="shared" si="0"/>
        <v>14.92445988516404</v>
      </c>
      <c r="AE7" s="45">
        <f t="shared" si="0"/>
        <v>15.2230428014802</v>
      </c>
      <c r="AF7" s="45">
        <f t="shared" si="0"/>
        <v>15.529371083579631</v>
      </c>
    </row>
    <row r="8" spans="1:32" ht="12" hidden="1">
      <c r="A8" t="s">
        <v>428</v>
      </c>
      <c r="B8" s="45">
        <f>SUM(B2:B7)</f>
        <v>27.483837505656588</v>
      </c>
      <c r="C8" s="45">
        <f aca="true" t="shared" si="1" ref="C8:AF8">SUM(C2:C7)</f>
        <v>27.14710942619117</v>
      </c>
      <c r="D8" s="45">
        <f t="shared" si="1"/>
        <v>28.065064496637348</v>
      </c>
      <c r="E8" s="45">
        <f t="shared" si="1"/>
        <v>28.555151281041258</v>
      </c>
      <c r="F8" s="45">
        <f t="shared" si="1"/>
        <v>30.020634854530062</v>
      </c>
      <c r="G8" s="45">
        <f t="shared" si="1"/>
        <v>29.028050778169785</v>
      </c>
      <c r="H8" s="45">
        <f t="shared" si="1"/>
        <v>30.22127912167861</v>
      </c>
      <c r="I8" s="45">
        <f t="shared" si="1"/>
        <v>30.773302879988464</v>
      </c>
      <c r="J8" s="45">
        <f t="shared" si="1"/>
        <v>30.561524675432572</v>
      </c>
      <c r="K8" s="45">
        <f t="shared" si="1"/>
        <v>29.72773050022531</v>
      </c>
      <c r="L8" s="45">
        <f t="shared" si="1"/>
        <v>30.139704002248287</v>
      </c>
      <c r="M8" s="45">
        <f t="shared" si="1"/>
        <v>30.202774789573095</v>
      </c>
      <c r="N8" s="45">
        <f t="shared" si="1"/>
        <v>29.490926861943258</v>
      </c>
      <c r="O8" s="45">
        <f t="shared" si="1"/>
        <v>30.32889944406498</v>
      </c>
      <c r="P8" s="45">
        <f t="shared" si="1"/>
        <v>30.822794651962617</v>
      </c>
      <c r="Q8" s="45">
        <f t="shared" si="1"/>
        <v>31.28603945418393</v>
      </c>
      <c r="R8" s="45">
        <f t="shared" si="1"/>
        <v>31.781448208578965</v>
      </c>
      <c r="S8" s="45">
        <f t="shared" si="1"/>
        <v>32.30285882246765</v>
      </c>
      <c r="T8" s="45">
        <f t="shared" si="1"/>
        <v>32.8577881411438</v>
      </c>
      <c r="U8" s="45">
        <f t="shared" si="1"/>
        <v>33.34076729700487</v>
      </c>
      <c r="V8" s="45">
        <f t="shared" si="1"/>
        <v>33.85852199912811</v>
      </c>
      <c r="W8" s="45">
        <f t="shared" si="1"/>
        <v>34.3494388577264</v>
      </c>
      <c r="X8" s="45">
        <f t="shared" si="1"/>
        <v>34.83206598097729</v>
      </c>
      <c r="Y8" s="45">
        <f t="shared" si="1"/>
        <v>35.269317721172754</v>
      </c>
      <c r="Z8" s="45">
        <f t="shared" si="1"/>
        <v>35.69750308444048</v>
      </c>
      <c r="AA8" s="45">
        <f t="shared" si="1"/>
        <v>36.11481668043573</v>
      </c>
      <c r="AB8" s="45">
        <f t="shared" si="1"/>
        <v>36.5392713281298</v>
      </c>
      <c r="AC8" s="45">
        <f t="shared" si="1"/>
        <v>36.96192320824085</v>
      </c>
      <c r="AD8" s="45">
        <f t="shared" si="1"/>
        <v>37.40555607509266</v>
      </c>
      <c r="AE8" s="45">
        <f t="shared" si="1"/>
        <v>37.87623680535559</v>
      </c>
      <c r="AF8" s="45">
        <f t="shared" si="1"/>
        <v>38.3350213074052</v>
      </c>
    </row>
    <row r="9" spans="1:32" ht="12">
      <c r="A9" t="s">
        <v>300</v>
      </c>
      <c r="B9" s="45">
        <f>B4+B27+B28</f>
        <v>4.277474612750223</v>
      </c>
      <c r="C9" s="45">
        <f aca="true" t="shared" si="2" ref="C9:AF9">C4+C27+C28</f>
        <v>5.161418216719134</v>
      </c>
      <c r="D9" s="45">
        <f t="shared" si="2"/>
        <v>6.563098445400244</v>
      </c>
      <c r="E9" s="45">
        <f t="shared" si="2"/>
        <v>6.364835456387903</v>
      </c>
      <c r="F9" s="45">
        <f t="shared" si="2"/>
        <v>8.37592747138478</v>
      </c>
      <c r="G9" s="45">
        <f t="shared" si="2"/>
        <v>6.940119632780241</v>
      </c>
      <c r="H9" s="45">
        <f t="shared" si="2"/>
        <v>7.504154534711187</v>
      </c>
      <c r="I9" s="45">
        <f t="shared" si="2"/>
        <v>7.013388975106481</v>
      </c>
      <c r="J9" s="45">
        <f t="shared" si="2"/>
        <v>6.385968382659499</v>
      </c>
      <c r="K9" s="45">
        <f t="shared" si="2"/>
        <v>6.473870012672811</v>
      </c>
      <c r="L9" s="45">
        <f t="shared" si="2"/>
        <v>6.913228133419972</v>
      </c>
      <c r="M9" s="45">
        <f t="shared" si="2"/>
        <v>6.668120474743785</v>
      </c>
      <c r="N9" s="45">
        <f t="shared" si="2"/>
        <v>6.215122591805626</v>
      </c>
      <c r="O9" s="45">
        <f t="shared" si="2"/>
        <v>6.475214829482141</v>
      </c>
      <c r="P9" s="45">
        <f t="shared" si="2"/>
        <v>6.679496637506531</v>
      </c>
      <c r="Q9" s="45">
        <f t="shared" si="2"/>
        <v>6.828917013510098</v>
      </c>
      <c r="R9" s="45">
        <f t="shared" si="2"/>
        <v>6.9569935700792005</v>
      </c>
      <c r="S9" s="45">
        <f t="shared" si="2"/>
        <v>7.1312277535951445</v>
      </c>
      <c r="T9" s="45">
        <f t="shared" si="2"/>
        <v>7.335056710104471</v>
      </c>
      <c r="U9" s="45">
        <f t="shared" si="2"/>
        <v>7.480137590959233</v>
      </c>
      <c r="V9" s="45">
        <f t="shared" si="2"/>
        <v>7.6395204935072</v>
      </c>
      <c r="W9" s="45">
        <f t="shared" si="2"/>
        <v>7.789910616010653</v>
      </c>
      <c r="X9" s="45">
        <f t="shared" si="2"/>
        <v>7.933253289789895</v>
      </c>
      <c r="Y9" s="45">
        <f t="shared" si="2"/>
        <v>8.060552051236797</v>
      </c>
      <c r="Z9" s="45">
        <f t="shared" si="2"/>
        <v>8.186593521613071</v>
      </c>
      <c r="AA9" s="45">
        <f t="shared" si="2"/>
        <v>8.302184863669055</v>
      </c>
      <c r="AB9" s="45">
        <f t="shared" si="2"/>
        <v>8.414613969034281</v>
      </c>
      <c r="AC9" s="45">
        <f t="shared" si="2"/>
        <v>8.528429744270232</v>
      </c>
      <c r="AD9" s="45">
        <f t="shared" si="2"/>
        <v>8.64978033248675</v>
      </c>
      <c r="AE9" s="45">
        <f t="shared" si="2"/>
        <v>8.786716250415445</v>
      </c>
      <c r="AF9" s="45">
        <f t="shared" si="2"/>
        <v>8.920740456899336</v>
      </c>
    </row>
    <row r="10" spans="1:32" ht="12">
      <c r="A10" t="s">
        <v>301</v>
      </c>
      <c r="B10" s="45">
        <f>B5+B22</f>
        <v>8.322310435842061</v>
      </c>
      <c r="C10" s="45">
        <f aca="true" t="shared" si="3" ref="C10:AF10">C5+C22</f>
        <v>7.593094574521703</v>
      </c>
      <c r="D10" s="45">
        <f t="shared" si="3"/>
        <v>7.493837222597516</v>
      </c>
      <c r="E10" s="45">
        <f t="shared" si="3"/>
        <v>7.65608040865929</v>
      </c>
      <c r="F10" s="45">
        <f t="shared" si="3"/>
        <v>7.7619527707647675</v>
      </c>
      <c r="G10" s="45">
        <f t="shared" si="3"/>
        <v>7.405502828298294</v>
      </c>
      <c r="H10" s="45">
        <f t="shared" si="3"/>
        <v>7.639550946595023</v>
      </c>
      <c r="I10" s="45">
        <f t="shared" si="3"/>
        <v>8.004591794862593</v>
      </c>
      <c r="J10" s="45">
        <f t="shared" si="3"/>
        <v>7.84867639148981</v>
      </c>
      <c r="K10" s="45">
        <f t="shared" si="3"/>
        <v>8.144927925090684</v>
      </c>
      <c r="L10" s="45">
        <f t="shared" si="3"/>
        <v>8.719231005545357</v>
      </c>
      <c r="M10" s="45">
        <f t="shared" si="3"/>
        <v>8.79420895436073</v>
      </c>
      <c r="N10" s="45">
        <f t="shared" si="3"/>
        <v>8.903221779052657</v>
      </c>
      <c r="O10" s="45">
        <f t="shared" si="3"/>
        <v>9.108204193384132</v>
      </c>
      <c r="P10" s="45">
        <f t="shared" si="3"/>
        <v>9.280139473627793</v>
      </c>
      <c r="Q10" s="45">
        <f t="shared" si="3"/>
        <v>9.466398769131352</v>
      </c>
      <c r="R10" s="45">
        <f t="shared" si="3"/>
        <v>9.682987880870286</v>
      </c>
      <c r="S10" s="45">
        <f t="shared" si="3"/>
        <v>9.91084406207385</v>
      </c>
      <c r="T10" s="45">
        <f t="shared" si="3"/>
        <v>10.142397713926274</v>
      </c>
      <c r="U10" s="45">
        <f t="shared" si="3"/>
        <v>10.374185056043277</v>
      </c>
      <c r="V10" s="45">
        <f t="shared" si="3"/>
        <v>10.613030327415837</v>
      </c>
      <c r="W10" s="45">
        <f t="shared" si="3"/>
        <v>10.832088331603565</v>
      </c>
      <c r="X10" s="45">
        <f t="shared" si="3"/>
        <v>11.03255621190273</v>
      </c>
      <c r="Y10" s="45">
        <f t="shared" si="3"/>
        <v>11.220150212407296</v>
      </c>
      <c r="Z10" s="45">
        <f t="shared" si="3"/>
        <v>11.390148533811375</v>
      </c>
      <c r="AA10" s="45">
        <f t="shared" si="3"/>
        <v>11.541263937515689</v>
      </c>
      <c r="AB10" s="45">
        <f t="shared" si="3"/>
        <v>11.681711713382603</v>
      </c>
      <c r="AC10" s="45">
        <f t="shared" si="3"/>
        <v>11.82241611452549</v>
      </c>
      <c r="AD10" s="45">
        <f t="shared" si="3"/>
        <v>11.968410853345866</v>
      </c>
      <c r="AE10" s="45">
        <f t="shared" si="3"/>
        <v>12.127406451872092</v>
      </c>
      <c r="AF10" s="45">
        <f t="shared" si="3"/>
        <v>12.255786065901072</v>
      </c>
    </row>
    <row r="12" ht="12" hidden="1">
      <c r="A12" t="s">
        <v>349</v>
      </c>
    </row>
    <row r="13" spans="1:32" ht="12" hidden="1">
      <c r="A13" t="str">
        <f>A2</f>
        <v>Residential</v>
      </c>
      <c r="B13" s="45">
        <f aca="true" t="shared" si="4" ref="B13:AF13">12/44*B2</f>
        <v>0.7158791798016908</v>
      </c>
      <c r="C13" s="45">
        <f t="shared" si="4"/>
        <v>0.736267840773626</v>
      </c>
      <c r="D13" s="45">
        <f t="shared" si="4"/>
        <v>0.7337467414169524</v>
      </c>
      <c r="E13" s="45">
        <f t="shared" si="4"/>
        <v>0.8207967276225371</v>
      </c>
      <c r="F13" s="45">
        <f t="shared" si="4"/>
        <v>0.8155623186413624</v>
      </c>
      <c r="G13" s="45">
        <f t="shared" si="4"/>
        <v>1.063089412732684</v>
      </c>
      <c r="H13" s="45">
        <f t="shared" si="4"/>
        <v>1.1399219289471039</v>
      </c>
      <c r="I13" s="45">
        <f t="shared" si="4"/>
        <v>1.1079451133289058</v>
      </c>
      <c r="J13" s="45">
        <f t="shared" si="4"/>
        <v>1.1863715924349032</v>
      </c>
      <c r="K13" s="45">
        <f t="shared" si="4"/>
        <v>1.1139289751153603</v>
      </c>
      <c r="L13" s="45">
        <f t="shared" si="4"/>
        <v>1.0421209997676368</v>
      </c>
      <c r="M13" s="45">
        <f t="shared" si="4"/>
        <v>1.111082731548569</v>
      </c>
      <c r="N13" s="45">
        <f t="shared" si="4"/>
        <v>1.0269563781604025</v>
      </c>
      <c r="O13" s="45">
        <f t="shared" si="4"/>
        <v>1.1064584515742122</v>
      </c>
      <c r="P13" s="45">
        <f t="shared" si="4"/>
        <v>1.1079338679232822</v>
      </c>
      <c r="Q13" s="45">
        <f t="shared" si="4"/>
        <v>1.113731996499628</v>
      </c>
      <c r="R13" s="45">
        <f t="shared" si="4"/>
        <v>1.1232325879724485</v>
      </c>
      <c r="S13" s="45">
        <f t="shared" si="4"/>
        <v>1.1261921732950881</v>
      </c>
      <c r="T13" s="45">
        <f t="shared" si="4"/>
        <v>1.1291275668851037</v>
      </c>
      <c r="U13" s="45">
        <f t="shared" si="4"/>
        <v>1.1258073115744702</v>
      </c>
      <c r="V13" s="45">
        <f t="shared" si="4"/>
        <v>1.1255291683940778</v>
      </c>
      <c r="W13" s="45">
        <f t="shared" si="4"/>
        <v>1.1242069565487895</v>
      </c>
      <c r="X13" s="45">
        <f t="shared" si="4"/>
        <v>1.1260015323404844</v>
      </c>
      <c r="Y13" s="45">
        <f t="shared" si="4"/>
        <v>1.1216792910043862</v>
      </c>
      <c r="Z13" s="45">
        <f t="shared" si="4"/>
        <v>1.1187696892898575</v>
      </c>
      <c r="AA13" s="45">
        <f t="shared" si="4"/>
        <v>1.1179181308545478</v>
      </c>
      <c r="AB13" s="45">
        <f t="shared" si="4"/>
        <v>1.120825581365464</v>
      </c>
      <c r="AC13" s="45">
        <f t="shared" si="4"/>
        <v>1.1198110057814585</v>
      </c>
      <c r="AD13" s="45">
        <f t="shared" si="4"/>
        <v>1.1200955382285875</v>
      </c>
      <c r="AE13" s="45">
        <f t="shared" si="4"/>
        <v>1.11873226925196</v>
      </c>
      <c r="AF13" s="45">
        <f t="shared" si="4"/>
        <v>1.1208288323306732</v>
      </c>
    </row>
    <row r="14" spans="1:32" ht="12" hidden="1">
      <c r="A14" t="str">
        <f>A3</f>
        <v>Commercial</v>
      </c>
      <c r="B14" s="45">
        <f>12/44*B3</f>
        <v>0.5639216260291701</v>
      </c>
      <c r="C14" s="45">
        <f aca="true" t="shared" si="5" ref="C14:Q14">12/44*C3</f>
        <v>0.5660156888132404</v>
      </c>
      <c r="D14" s="45">
        <f t="shared" si="5"/>
        <v>0.4417931084705082</v>
      </c>
      <c r="E14" s="45">
        <f t="shared" si="5"/>
        <v>0.4405664146783204</v>
      </c>
      <c r="F14" s="45">
        <f t="shared" si="5"/>
        <v>0.4399878985479789</v>
      </c>
      <c r="G14" s="45">
        <f t="shared" si="5"/>
        <v>0.3794166110101633</v>
      </c>
      <c r="H14" s="45">
        <f t="shared" si="5"/>
        <v>0.42572552653496126</v>
      </c>
      <c r="I14" s="45">
        <f t="shared" si="5"/>
        <v>0.4361008001006105</v>
      </c>
      <c r="J14" s="45">
        <f t="shared" si="5"/>
        <v>0.4463805342111616</v>
      </c>
      <c r="K14" s="45">
        <f t="shared" si="5"/>
        <v>0.4126431712562366</v>
      </c>
      <c r="L14" s="45">
        <f t="shared" si="5"/>
        <v>0.4737112575455535</v>
      </c>
      <c r="M14" s="45">
        <f t="shared" si="5"/>
        <v>0.4480184547412381</v>
      </c>
      <c r="N14" s="45">
        <f t="shared" si="5"/>
        <v>0.4102160909331805</v>
      </c>
      <c r="O14" s="45">
        <f t="shared" si="5"/>
        <v>0.4095046753106895</v>
      </c>
      <c r="P14" s="45">
        <f t="shared" si="5"/>
        <v>0.4158721511213976</v>
      </c>
      <c r="Q14" s="45">
        <f t="shared" si="5"/>
        <v>0.4192338719623459</v>
      </c>
      <c r="R14" s="45">
        <f aca="true" t="shared" si="6" ref="R14:AF14">12/44*R3</f>
        <v>0.42379664796185196</v>
      </c>
      <c r="S14" s="45">
        <f t="shared" si="6"/>
        <v>0.42487344289153994</v>
      </c>
      <c r="T14" s="45">
        <f t="shared" si="6"/>
        <v>0.4245385167845794</v>
      </c>
      <c r="U14" s="45">
        <f t="shared" si="6"/>
        <v>0.4252555019458566</v>
      </c>
      <c r="V14" s="45">
        <f t="shared" si="6"/>
        <v>0.42500673530791544</v>
      </c>
      <c r="W14" s="45">
        <f t="shared" si="6"/>
        <v>0.42470500578160136</v>
      </c>
      <c r="X14" s="45">
        <f t="shared" si="6"/>
        <v>0.42434538838466745</v>
      </c>
      <c r="Y14" s="45">
        <f t="shared" si="6"/>
        <v>0.4238948607075196</v>
      </c>
      <c r="Z14" s="45">
        <f t="shared" si="6"/>
        <v>0.4229331049822475</v>
      </c>
      <c r="AA14" s="45">
        <f t="shared" si="6"/>
        <v>0.42313073195851125</v>
      </c>
      <c r="AB14" s="45">
        <f t="shared" si="6"/>
        <v>0.42341992697204395</v>
      </c>
      <c r="AC14" s="45">
        <f t="shared" si="6"/>
        <v>0.4247697218566718</v>
      </c>
      <c r="AD14" s="45">
        <f t="shared" si="6"/>
        <v>0.4250687317946313</v>
      </c>
      <c r="AE14" s="45">
        <f t="shared" si="6"/>
        <v>0.4245639735092323</v>
      </c>
      <c r="AF14" s="45">
        <f t="shared" si="6"/>
        <v>0.4244091433091333</v>
      </c>
    </row>
    <row r="15" spans="1:32" ht="12" hidden="1">
      <c r="A15" t="str">
        <f>A4</f>
        <v>Industrial</v>
      </c>
      <c r="B15" s="45">
        <f>12/44*B4</f>
        <v>1.0380916515426497</v>
      </c>
      <c r="C15" s="45">
        <f aca="true" t="shared" si="7" ref="C15:Q15">12/44*C4</f>
        <v>1.2748112522686026</v>
      </c>
      <c r="D15" s="45">
        <f t="shared" si="7"/>
        <v>1.6542835753176044</v>
      </c>
      <c r="E15" s="45">
        <f t="shared" si="7"/>
        <v>1.5860340290381127</v>
      </c>
      <c r="F15" s="45">
        <f t="shared" si="7"/>
        <v>1.933788566243194</v>
      </c>
      <c r="G15" s="45">
        <f t="shared" si="7"/>
        <v>1.5048679673321235</v>
      </c>
      <c r="H15" s="45">
        <f t="shared" si="7"/>
        <v>1.6574015426497275</v>
      </c>
      <c r="I15" s="45">
        <f t="shared" si="7"/>
        <v>1.4973992740471869</v>
      </c>
      <c r="J15" s="45">
        <f t="shared" si="7"/>
        <v>1.3154496370235937</v>
      </c>
      <c r="K15" s="45">
        <f t="shared" si="7"/>
        <v>1.3329192377495462</v>
      </c>
      <c r="L15" s="45">
        <f t="shared" si="7"/>
        <v>1.4428221415607982</v>
      </c>
      <c r="M15" s="45">
        <f t="shared" si="7"/>
        <v>1.3444726751989404</v>
      </c>
      <c r="N15" s="45">
        <f t="shared" si="7"/>
        <v>1.1894084136865712</v>
      </c>
      <c r="O15" s="45">
        <f t="shared" si="7"/>
        <v>1.2288055648272618</v>
      </c>
      <c r="P15" s="45">
        <f t="shared" si="7"/>
        <v>1.2529637250819843</v>
      </c>
      <c r="Q15" s="45">
        <f t="shared" si="7"/>
        <v>1.2621414548929006</v>
      </c>
      <c r="R15" s="45">
        <f aca="true" t="shared" si="8" ref="R15:AF15">12/44*R4</f>
        <v>1.265479660556073</v>
      </c>
      <c r="S15" s="45">
        <f t="shared" si="8"/>
        <v>1.2813875629433265</v>
      </c>
      <c r="T15" s="45">
        <f t="shared" si="8"/>
        <v>1.3053477517770995</v>
      </c>
      <c r="U15" s="45">
        <f t="shared" si="8"/>
        <v>1.313266450750893</v>
      </c>
      <c r="V15" s="45">
        <f t="shared" si="8"/>
        <v>1.3250661376625605</v>
      </c>
      <c r="W15" s="45">
        <f t="shared" si="8"/>
        <v>1.3343934047909711</v>
      </c>
      <c r="X15" s="45">
        <f t="shared" si="8"/>
        <v>1.3417785130604354</v>
      </c>
      <c r="Y15" s="45">
        <f t="shared" si="8"/>
        <v>1.344767593441605</v>
      </c>
      <c r="Z15" s="45">
        <f t="shared" si="8"/>
        <v>1.3473930686564755</v>
      </c>
      <c r="AA15" s="45">
        <f t="shared" si="8"/>
        <v>1.347147504924516</v>
      </c>
      <c r="AB15" s="45">
        <f t="shared" si="8"/>
        <v>1.3460182084638956</v>
      </c>
      <c r="AC15" s="45">
        <f t="shared" si="8"/>
        <v>1.3452454852633569</v>
      </c>
      <c r="AD15" s="45">
        <f t="shared" si="8"/>
        <v>1.3465057923705843</v>
      </c>
      <c r="AE15" s="45">
        <f t="shared" si="8"/>
        <v>1.3519944115770524</v>
      </c>
      <c r="AF15" s="45">
        <f t="shared" si="8"/>
        <v>1.356666377124589</v>
      </c>
    </row>
    <row r="16" spans="1:32" ht="12" hidden="1">
      <c r="A16" t="str">
        <f>A5</f>
        <v>Transportation</v>
      </c>
      <c r="B16" s="45">
        <f>12/44*B5</f>
        <v>2.2464340571462813</v>
      </c>
      <c r="C16" s="45">
        <f aca="true" t="shared" si="9" ref="C16:Q16">12/44*C5</f>
        <v>2.047009335675637</v>
      </c>
      <c r="D16" s="45">
        <f t="shared" si="9"/>
        <v>2.0190221901164773</v>
      </c>
      <c r="E16" s="45">
        <f t="shared" si="9"/>
        <v>2.0629107556131974</v>
      </c>
      <c r="F16" s="45">
        <f t="shared" si="9"/>
        <v>2.0914664175538813</v>
      </c>
      <c r="G16" s="45">
        <f t="shared" si="9"/>
        <v>1.9946518633039019</v>
      </c>
      <c r="H16" s="45">
        <f t="shared" si="9"/>
        <v>2.058828136162562</v>
      </c>
      <c r="I16" s="45">
        <f t="shared" si="9"/>
        <v>2.1585374502322026</v>
      </c>
      <c r="J16" s="45">
        <f t="shared" si="9"/>
        <v>2.116325475830133</v>
      </c>
      <c r="K16" s="45">
        <f t="shared" si="9"/>
        <v>2.197050104422397</v>
      </c>
      <c r="L16" s="45">
        <f t="shared" si="9"/>
        <v>2.354233374284379</v>
      </c>
      <c r="M16" s="45">
        <f t="shared" si="9"/>
        <v>2.3746362518331963</v>
      </c>
      <c r="N16" s="45">
        <f t="shared" si="9"/>
        <v>2.4043212804564527</v>
      </c>
      <c r="O16" s="45">
        <f t="shared" si="9"/>
        <v>2.4601797455570176</v>
      </c>
      <c r="P16" s="45">
        <f t="shared" si="9"/>
        <v>2.5070252677673364</v>
      </c>
      <c r="Q16" s="45">
        <f t="shared" si="9"/>
        <v>2.5577772512854597</v>
      </c>
      <c r="R16" s="45">
        <f aca="true" t="shared" si="10" ref="R16:AF16">12/44*R5</f>
        <v>2.6168009143894104</v>
      </c>
      <c r="S16" s="45">
        <f t="shared" si="10"/>
        <v>2.678897325971554</v>
      </c>
      <c r="T16" s="45">
        <f t="shared" si="10"/>
        <v>2.742002049820737</v>
      </c>
      <c r="U16" s="45">
        <f t="shared" si="10"/>
        <v>2.805170418388614</v>
      </c>
      <c r="V16" s="45">
        <f t="shared" si="10"/>
        <v>2.8702635875924876</v>
      </c>
      <c r="W16" s="45">
        <f t="shared" si="10"/>
        <v>2.9299601400498716</v>
      </c>
      <c r="X16" s="45">
        <f t="shared" si="10"/>
        <v>2.984586569215218</v>
      </c>
      <c r="Y16" s="45">
        <f t="shared" si="10"/>
        <v>3.035701850578383</v>
      </c>
      <c r="Z16" s="45">
        <f t="shared" si="10"/>
        <v>3.082018220519842</v>
      </c>
      <c r="AA16" s="45">
        <f t="shared" si="10"/>
        <v>3.12318461379427</v>
      </c>
      <c r="AB16" s="45">
        <f t="shared" si="10"/>
        <v>3.161441563827364</v>
      </c>
      <c r="AC16" s="45">
        <f t="shared" si="10"/>
        <v>3.1997684122038557</v>
      </c>
      <c r="AD16" s="45">
        <f t="shared" si="10"/>
        <v>3.23953798940491</v>
      </c>
      <c r="AE16" s="45">
        <f t="shared" si="10"/>
        <v>3.2828531649004957</v>
      </c>
      <c r="AF16" s="45">
        <f t="shared" si="10"/>
        <v>3.317818435551668</v>
      </c>
    </row>
    <row r="17" spans="1:32" ht="12" hidden="1">
      <c r="A17" t="str">
        <f>A6</f>
        <v>Electric Utility</v>
      </c>
      <c r="B17" s="45">
        <f>12/44*B6</f>
        <v>0.47920841854764057</v>
      </c>
      <c r="C17" s="45">
        <f aca="true" t="shared" si="11" ref="C17:Q17">12/44*C6</f>
        <v>0.31153903719283116</v>
      </c>
      <c r="D17" s="45">
        <f t="shared" si="11"/>
        <v>0.30079099992649727</v>
      </c>
      <c r="E17" s="45">
        <f t="shared" si="11"/>
        <v>0.1890114123566243</v>
      </c>
      <c r="F17" s="45">
        <f t="shared" si="11"/>
        <v>0.1739641601837568</v>
      </c>
      <c r="G17" s="45">
        <f t="shared" si="11"/>
        <v>0.20175501354537206</v>
      </c>
      <c r="H17" s="45">
        <f t="shared" si="11"/>
        <v>0.15676730055762247</v>
      </c>
      <c r="I17" s="45">
        <f t="shared" si="11"/>
        <v>0.3394839340852994</v>
      </c>
      <c r="J17" s="45">
        <f t="shared" si="11"/>
        <v>0.4018225502300364</v>
      </c>
      <c r="K17" s="45">
        <f t="shared" si="11"/>
        <v>0.1546176931043557</v>
      </c>
      <c r="L17" s="45">
        <f t="shared" si="11"/>
        <v>0</v>
      </c>
      <c r="M17" s="45">
        <f t="shared" si="11"/>
        <v>0</v>
      </c>
      <c r="N17" s="45">
        <f t="shared" si="11"/>
        <v>0</v>
      </c>
      <c r="O17" s="45">
        <f t="shared" si="11"/>
        <v>0</v>
      </c>
      <c r="P17" s="45">
        <f t="shared" si="11"/>
        <v>0</v>
      </c>
      <c r="Q17" s="45">
        <f t="shared" si="11"/>
        <v>0</v>
      </c>
      <c r="R17" s="45">
        <f aca="true" t="shared" si="12" ref="R17:AF17">12/44*R6</f>
        <v>0</v>
      </c>
      <c r="S17" s="45">
        <f t="shared" si="12"/>
        <v>0</v>
      </c>
      <c r="T17" s="45">
        <f t="shared" si="12"/>
        <v>0</v>
      </c>
      <c r="U17" s="45">
        <f t="shared" si="12"/>
        <v>0</v>
      </c>
      <c r="V17" s="45">
        <f t="shared" si="12"/>
        <v>0</v>
      </c>
      <c r="W17" s="45">
        <f t="shared" si="12"/>
        <v>0</v>
      </c>
      <c r="X17" s="45">
        <f t="shared" si="12"/>
        <v>0</v>
      </c>
      <c r="Y17" s="45">
        <f t="shared" si="12"/>
        <v>0</v>
      </c>
      <c r="Z17" s="45">
        <f t="shared" si="12"/>
        <v>0</v>
      </c>
      <c r="AA17" s="45">
        <f t="shared" si="12"/>
        <v>0</v>
      </c>
      <c r="AB17" s="45">
        <f t="shared" si="12"/>
        <v>0</v>
      </c>
      <c r="AC17" s="45">
        <f t="shared" si="12"/>
        <v>0</v>
      </c>
      <c r="AD17" s="45">
        <f t="shared" si="12"/>
        <v>0</v>
      </c>
      <c r="AE17" s="45">
        <f t="shared" si="12"/>
        <v>0</v>
      </c>
      <c r="AF17" s="45">
        <f t="shared" si="12"/>
        <v>0</v>
      </c>
    </row>
    <row r="18" spans="1:32" ht="12" hidden="1">
      <c r="A18" t="s">
        <v>389</v>
      </c>
      <c r="B18" s="45">
        <f>AFW!B2</f>
        <v>2.4520571139298175</v>
      </c>
      <c r="C18" s="45">
        <f>AFW!C2</f>
        <v>2.4681139615100185</v>
      </c>
      <c r="D18" s="45">
        <f>AFW!D2</f>
        <v>2.5044718838348725</v>
      </c>
      <c r="E18" s="45">
        <f>AFW!E2</f>
        <v>2.6884491918842777</v>
      </c>
      <c r="F18" s="45">
        <f>AFW!F2</f>
        <v>2.732676508247117</v>
      </c>
      <c r="G18" s="45">
        <f>AFW!G2</f>
        <v>2.7729602533947872</v>
      </c>
      <c r="H18" s="45">
        <f>AFW!H2</f>
        <v>2.8035225983330974</v>
      </c>
      <c r="I18" s="45">
        <f>AFW!I2</f>
        <v>2.8532523954753755</v>
      </c>
      <c r="J18" s="45">
        <f>AFW!J2</f>
        <v>2.8686114853881466</v>
      </c>
      <c r="K18" s="45">
        <f>AFW!K2</f>
        <v>2.896403682049917</v>
      </c>
      <c r="L18" s="45">
        <f>AFW!L2</f>
        <v>2.9070315001820735</v>
      </c>
      <c r="M18" s="45">
        <f>AFW!M2</f>
        <v>2.958910283834354</v>
      </c>
      <c r="N18" s="45">
        <f>AFW!N2</f>
        <v>3.012077890020645</v>
      </c>
      <c r="O18" s="45">
        <f>AFW!O2</f>
        <v>3.0665695929303585</v>
      </c>
      <c r="P18" s="45">
        <f>AFW!P2</f>
        <v>3.122421711368531</v>
      </c>
      <c r="Q18" s="45">
        <f>AFW!Q2</f>
        <v>3.179671640137101</v>
      </c>
      <c r="R18" s="45">
        <f>AFW!R2</f>
        <v>3.2383578823690238</v>
      </c>
      <c r="S18" s="45">
        <f>AFW!S2</f>
        <v>3.2985200828442136</v>
      </c>
      <c r="T18" s="45">
        <f>AFW!T2</f>
        <v>3.360199062317152</v>
      </c>
      <c r="U18" s="45">
        <f>AFW!U2</f>
        <v>3.423436852886947</v>
      </c>
      <c r="V18" s="45">
        <f>AFW!V2</f>
        <v>3.4882767344415337</v>
      </c>
      <c r="W18" s="45">
        <f>AFW!W2</f>
        <v>3.5547632722086924</v>
      </c>
      <c r="X18" s="45">
        <f>AFW!X2</f>
        <v>3.6229423554475453</v>
      </c>
      <c r="Y18" s="45">
        <f>AFW!Y2</f>
        <v>3.692861237315221</v>
      </c>
      <c r="Z18" s="45">
        <f>AFW!Z2</f>
        <v>3.764568575944434</v>
      </c>
      <c r="AA18" s="45">
        <f>AFW!AA2</f>
        <v>3.838114476768808</v>
      </c>
      <c r="AB18" s="45">
        <f>AFW!AB2</f>
        <v>3.913550536133906</v>
      </c>
      <c r="AC18" s="45">
        <f>AFW!AC2</f>
        <v>3.9909298862330695</v>
      </c>
      <c r="AD18" s="45">
        <f>AFW!AD2</f>
        <v>4.070307241408375</v>
      </c>
      <c r="AE18" s="45">
        <f>AFW!AE2</f>
        <v>4.151738945858237</v>
      </c>
      <c r="AF18" s="45">
        <f>AFW!AF2</f>
        <v>4.235283022794445</v>
      </c>
    </row>
    <row r="19" spans="1:32" ht="12" hidden="1">
      <c r="A19" t="str">
        <f>A8</f>
        <v>Carbon Total</v>
      </c>
      <c r="B19" s="45">
        <f>12/44*B8</f>
        <v>7.495592046997251</v>
      </c>
      <c r="C19" s="45">
        <f aca="true" t="shared" si="13" ref="C19:AF19">12/44*C8</f>
        <v>7.4037571162339555</v>
      </c>
      <c r="D19" s="45">
        <f t="shared" si="13"/>
        <v>7.654108499082913</v>
      </c>
      <c r="E19" s="45">
        <f t="shared" si="13"/>
        <v>7.78776853119307</v>
      </c>
      <c r="F19" s="45">
        <f t="shared" si="13"/>
        <v>8.187445869417289</v>
      </c>
      <c r="G19" s="45">
        <f t="shared" si="13"/>
        <v>7.916741121319031</v>
      </c>
      <c r="H19" s="45">
        <f t="shared" si="13"/>
        <v>8.242167033185074</v>
      </c>
      <c r="I19" s="45">
        <f t="shared" si="13"/>
        <v>8.39271896726958</v>
      </c>
      <c r="J19" s="45">
        <f t="shared" si="13"/>
        <v>8.334961275117974</v>
      </c>
      <c r="K19" s="45">
        <f t="shared" si="13"/>
        <v>8.107562863697812</v>
      </c>
      <c r="L19" s="45">
        <f t="shared" si="13"/>
        <v>8.219919273340441</v>
      </c>
      <c r="M19" s="45">
        <f t="shared" si="13"/>
        <v>8.237120397156298</v>
      </c>
      <c r="N19" s="45">
        <f t="shared" si="13"/>
        <v>8.042980053257251</v>
      </c>
      <c r="O19" s="45">
        <f t="shared" si="13"/>
        <v>8.27151803019954</v>
      </c>
      <c r="P19" s="45">
        <f t="shared" si="13"/>
        <v>8.406216723262531</v>
      </c>
      <c r="Q19" s="45">
        <f t="shared" si="13"/>
        <v>8.532556214777435</v>
      </c>
      <c r="R19" s="45">
        <f t="shared" si="13"/>
        <v>8.667667693248807</v>
      </c>
      <c r="S19" s="45">
        <f t="shared" si="13"/>
        <v>8.809870587945722</v>
      </c>
      <c r="T19" s="45">
        <f t="shared" si="13"/>
        <v>8.961214947584672</v>
      </c>
      <c r="U19" s="45">
        <f t="shared" si="13"/>
        <v>9.092936535546782</v>
      </c>
      <c r="V19" s="45">
        <f t="shared" si="13"/>
        <v>9.234142363398574</v>
      </c>
      <c r="W19" s="45">
        <f t="shared" si="13"/>
        <v>9.368028779379927</v>
      </c>
      <c r="X19" s="45">
        <f t="shared" si="13"/>
        <v>9.499654358448351</v>
      </c>
      <c r="Y19" s="45">
        <f t="shared" si="13"/>
        <v>9.618904833047115</v>
      </c>
      <c r="Z19" s="45">
        <f t="shared" si="13"/>
        <v>9.735682659392857</v>
      </c>
      <c r="AA19" s="45">
        <f t="shared" si="13"/>
        <v>9.849495458300654</v>
      </c>
      <c r="AB19" s="45">
        <f t="shared" si="13"/>
        <v>9.965255816762673</v>
      </c>
      <c r="AC19" s="45">
        <f t="shared" si="13"/>
        <v>10.080524511338412</v>
      </c>
      <c r="AD19" s="45">
        <f t="shared" si="13"/>
        <v>10.20151529320709</v>
      </c>
      <c r="AE19" s="45">
        <f t="shared" si="13"/>
        <v>10.329882765096977</v>
      </c>
      <c r="AF19" s="45">
        <f t="shared" si="13"/>
        <v>10.455005811110508</v>
      </c>
    </row>
    <row r="21" ht="12">
      <c r="A21" t="s">
        <v>349</v>
      </c>
    </row>
    <row r="22" spans="1:32" ht="12">
      <c r="A22" t="s">
        <v>425</v>
      </c>
      <c r="B22">
        <f>'mobile source'!B23</f>
        <v>0.08538555963902969</v>
      </c>
      <c r="C22">
        <f>'mobile source'!C23</f>
        <v>0.08739367704436711</v>
      </c>
      <c r="D22">
        <f>'mobile source'!D23</f>
        <v>0.09075585883709833</v>
      </c>
      <c r="E22">
        <f>'mobile source'!E23</f>
        <v>0.09207430474423176</v>
      </c>
      <c r="F22">
        <f>'mobile source'!F23</f>
        <v>0.09324257306720171</v>
      </c>
      <c r="G22">
        <f>'mobile source'!G23</f>
        <v>0.09177932951731999</v>
      </c>
      <c r="H22">
        <f>'mobile source'!H23</f>
        <v>0.09051444733229332</v>
      </c>
      <c r="I22">
        <f>'mobile source'!I23</f>
        <v>0.08995447734451605</v>
      </c>
      <c r="J22">
        <f>'mobile source'!J23</f>
        <v>0.0888163134459882</v>
      </c>
      <c r="K22">
        <f>'mobile source'!K23</f>
        <v>0.08907754220856237</v>
      </c>
      <c r="L22">
        <f>'mobile source'!L23</f>
        <v>0.0870419665026332</v>
      </c>
      <c r="M22">
        <f>'mobile source'!M23</f>
        <v>0.08720936430567736</v>
      </c>
      <c r="N22">
        <f>'mobile source'!N23</f>
        <v>0.08737708404566286</v>
      </c>
      <c r="O22">
        <f>'mobile source'!O23</f>
        <v>0.08754512634173399</v>
      </c>
      <c r="P22">
        <f>'mobile source'!P23</f>
        <v>0.08771349181422577</v>
      </c>
      <c r="Q22">
        <f>'mobile source'!Q23</f>
        <v>0.08788218108466625</v>
      </c>
      <c r="R22">
        <f>'mobile source'!R23</f>
        <v>0.08805119477577876</v>
      </c>
      <c r="S22">
        <f>'mobile source'!S23</f>
        <v>0.08822053351148429</v>
      </c>
      <c r="T22">
        <f>'mobile source'!T23</f>
        <v>0.08839019791690371</v>
      </c>
      <c r="U22">
        <f>'mobile source'!U23</f>
        <v>0.08856018861836013</v>
      </c>
      <c r="V22">
        <f>'mobile source'!V23</f>
        <v>0.08873050624338116</v>
      </c>
      <c r="W22">
        <f>'mobile source'!W23</f>
        <v>0.08890115142070133</v>
      </c>
      <c r="X22">
        <f>'mobile source'!X23</f>
        <v>0.08907212478026429</v>
      </c>
      <c r="Y22">
        <f>'mobile source'!Y23</f>
        <v>0.0892434269532252</v>
      </c>
      <c r="Z22">
        <f>'mobile source'!Z23</f>
        <v>0.08941505857195303</v>
      </c>
      <c r="AA22">
        <f>'mobile source'!AA23</f>
        <v>0.08958702027003297</v>
      </c>
      <c r="AB22">
        <f>'mobile source'!AB23</f>
        <v>0.08975931268226865</v>
      </c>
      <c r="AC22">
        <f>'mobile source'!AC23</f>
        <v>0.08993193644468457</v>
      </c>
      <c r="AD22">
        <f>'mobile source'!AD23</f>
        <v>0.09010489219452843</v>
      </c>
      <c r="AE22">
        <f>'mobile source'!AE23</f>
        <v>0.09027818057027345</v>
      </c>
      <c r="AF22">
        <f>'mobile source'!AF23</f>
        <v>0.09045180221162079</v>
      </c>
    </row>
    <row r="23" spans="1:32" ht="12">
      <c r="A23" t="s">
        <v>426</v>
      </c>
      <c r="B23">
        <f>'Ind process'!B21/1000000</f>
        <v>0.054479382835285695</v>
      </c>
      <c r="C23">
        <f>'Ind process'!C21/1000000</f>
        <v>0.05572923394029763</v>
      </c>
      <c r="D23">
        <f>'Ind process'!D21/1000000</f>
        <v>0.054017069157280204</v>
      </c>
      <c r="E23">
        <f>'Ind process'!E21/1000000</f>
        <v>0.06810755431230481</v>
      </c>
      <c r="F23">
        <f>'Ind process'!F21/1000000</f>
        <v>0.2700659020018513</v>
      </c>
      <c r="G23">
        <f>'Ind process'!G21/1000000</f>
        <v>0.30443755277103834</v>
      </c>
      <c r="H23">
        <f>'Ind process'!H21/1000000</f>
        <v>0.2976718239207488</v>
      </c>
      <c r="I23">
        <f>'Ind process'!I21/1000000</f>
        <v>0.32743402616221395</v>
      </c>
      <c r="J23">
        <f>'Ind process'!J21/1000000</f>
        <v>0.3452809914190031</v>
      </c>
      <c r="K23">
        <f>'Ind process'!K21/1000000</f>
        <v>0.35088251837915235</v>
      </c>
      <c r="L23">
        <f>'Ind process'!L21/1000000</f>
        <v>0.35702238372819617</v>
      </c>
      <c r="M23">
        <f>'Ind process'!M21/1000000</f>
        <v>0.3872766838174872</v>
      </c>
      <c r="N23">
        <f>'Ind process'!N21/1000000</f>
        <v>0.4175309839067783</v>
      </c>
      <c r="O23">
        <f>'Ind process'!O21/1000000</f>
        <v>0.4477852839960693</v>
      </c>
      <c r="P23">
        <f>'Ind process'!P21/1000000</f>
        <v>0.4780395840853604</v>
      </c>
      <c r="Q23">
        <f>'Ind process'!Q21/1000000</f>
        <v>0.5082938841746515</v>
      </c>
      <c r="R23">
        <f>'Ind process'!R21/1000000</f>
        <v>0.5385481842639426</v>
      </c>
      <c r="S23">
        <f>'Ind process'!S21/1000000</f>
        <v>0.5688024843532336</v>
      </c>
      <c r="T23">
        <f>'Ind process'!T21/1000000</f>
        <v>0.5990567844425246</v>
      </c>
      <c r="U23">
        <f>'Ind process'!U21/1000000</f>
        <v>0.6293110845318157</v>
      </c>
      <c r="V23">
        <f>'Ind process'!V21/1000000</f>
        <v>0.6595653846211068</v>
      </c>
      <c r="W23">
        <f>'Ind process'!W21/1000000</f>
        <v>0.6898196847103979</v>
      </c>
      <c r="X23">
        <f>'Ind process'!X21/1000000</f>
        <v>0.7200739847996889</v>
      </c>
      <c r="Y23">
        <f>'Ind process'!Y21/1000000</f>
        <v>0.75032828488898</v>
      </c>
      <c r="Z23">
        <f>'Ind process'!Z21/1000000</f>
        <v>0.780582584978271</v>
      </c>
      <c r="AA23">
        <f>'Ind process'!AA21/1000000</f>
        <v>0.8108368850675621</v>
      </c>
      <c r="AB23">
        <f>'Ind process'!AB21/1000000</f>
        <v>0.8410911851568532</v>
      </c>
      <c r="AC23">
        <f>'Ind process'!AC21/1000000</f>
        <v>0.8713454852461442</v>
      </c>
      <c r="AD23">
        <f>'Ind process'!AD21/1000000</f>
        <v>0.9015997853354353</v>
      </c>
      <c r="AE23">
        <f>'Ind process'!AE21/1000000</f>
        <v>0.9318540854247264</v>
      </c>
      <c r="AF23">
        <f>'Ind process'!AF21/1000000</f>
        <v>0.9621083855140175</v>
      </c>
    </row>
    <row r="24" spans="1:32" ht="12">
      <c r="A24" t="s">
        <v>427</v>
      </c>
      <c r="B24">
        <f>'Stationary source'!B15</f>
        <v>0.07389624580063804</v>
      </c>
      <c r="C24">
        <f>'Stationary source'!C15</f>
        <v>0.07699836598729286</v>
      </c>
      <c r="D24">
        <f>'Stationary source'!D15</f>
        <v>0.08151208685607862</v>
      </c>
      <c r="E24">
        <f>'Stationary source'!E15</f>
        <v>0.08158654648192451</v>
      </c>
      <c r="F24">
        <f>'Stationary source'!F15</f>
        <v>0.08017099041224562</v>
      </c>
      <c r="G24">
        <f>'Stationary source'!G15</f>
        <v>0.08310207099711457</v>
      </c>
      <c r="H24">
        <f>'Stationary source'!H15</f>
        <v>0.09116074964751258</v>
      </c>
      <c r="I24">
        <f>'Stationary source'!I15</f>
        <v>0.08753190579059136</v>
      </c>
      <c r="J24">
        <f>'Stationary source'!J15</f>
        <v>0.08051002953639787</v>
      </c>
      <c r="K24">
        <f>'Stationary source'!K15</f>
        <v>0.08140616670471916</v>
      </c>
      <c r="L24">
        <f>'Stationary source'!L15</f>
        <v>0.08517932772422285</v>
      </c>
      <c r="M24">
        <f>'Stationary source'!M15</f>
        <v>0.08639833862056996</v>
      </c>
      <c r="N24">
        <f>'Stationary source'!N15</f>
        <v>0.08763479491834388</v>
      </c>
      <c r="O24">
        <f>'Stationary source'!O15</f>
        <v>0.0888889462806377</v>
      </c>
      <c r="P24">
        <f>'Stationary source'!P15</f>
        <v>0.09016104594350106</v>
      </c>
      <c r="Q24">
        <f>'Stationary source'!Q15</f>
        <v>0.09145135076707302</v>
      </c>
      <c r="R24">
        <f>'Stationary source'!R15</f>
        <v>0.09276012128744685</v>
      </c>
      <c r="S24">
        <f>'Stationary source'!S15</f>
        <v>0.09408762176927704</v>
      </c>
      <c r="T24">
        <f>'Stationary source'!T15</f>
        <v>0.09543412025913914</v>
      </c>
      <c r="U24">
        <f>'Stationary source'!U15</f>
        <v>0.09679988863965325</v>
      </c>
      <c r="V24">
        <f>'Stationary source'!V15</f>
        <v>0.09818520268438206</v>
      </c>
      <c r="W24">
        <f>'Stationary source'!W15</f>
        <v>0.09959034211351465</v>
      </c>
      <c r="X24">
        <f>'Stationary source'!X15</f>
        <v>0.101015590650347</v>
      </c>
      <c r="Y24">
        <f>'Stationary source'!Y15</f>
        <v>0.10246123607857097</v>
      </c>
      <c r="Z24">
        <f>'Stationary source'!Z15</f>
        <v>0.10392757030038302</v>
      </c>
      <c r="AA24">
        <f>'Stationary source'!AA15</f>
        <v>0.10541488939542468</v>
      </c>
      <c r="AB24">
        <f>'Stationary source'!AB15</f>
        <v>0.10692349368056635</v>
      </c>
      <c r="AC24">
        <f>'Stationary source'!AC15</f>
        <v>0.10845368777054679</v>
      </c>
      <c r="AD24">
        <f>'Stationary source'!AD15</f>
        <v>0.1100057806394804</v>
      </c>
      <c r="AE24">
        <f>'Stationary source'!AE15</f>
        <v>0.1115800856832447</v>
      </c>
      <c r="AF24">
        <f>'Stationary source'!AF15</f>
        <v>0.11317692078276077</v>
      </c>
    </row>
    <row r="25" ht="12">
      <c r="A25" t="s">
        <v>435</v>
      </c>
    </row>
    <row r="26" spans="1:32" ht="12">
      <c r="A26" t="str">
        <f>A22</f>
        <v>Mobile Combustion (transportation)</v>
      </c>
      <c r="B26">
        <f>B22*3.67</f>
        <v>0.31336500387523897</v>
      </c>
      <c r="C26">
        <f aca="true" t="shared" si="14" ref="C26:AF28">C22*3.67</f>
        <v>0.3207347947528273</v>
      </c>
      <c r="D26">
        <f t="shared" si="14"/>
        <v>0.33307400193215086</v>
      </c>
      <c r="E26">
        <f t="shared" si="14"/>
        <v>0.33791269841133054</v>
      </c>
      <c r="F26">
        <f t="shared" si="14"/>
        <v>0.3422002431566303</v>
      </c>
      <c r="G26">
        <f t="shared" si="14"/>
        <v>0.3368301393285643</v>
      </c>
      <c r="H26">
        <f t="shared" si="14"/>
        <v>0.33218802170951645</v>
      </c>
      <c r="I26">
        <f t="shared" si="14"/>
        <v>0.33013293185437387</v>
      </c>
      <c r="J26">
        <f t="shared" si="14"/>
        <v>0.3259558703467767</v>
      </c>
      <c r="K26">
        <f t="shared" si="14"/>
        <v>0.3269145799054239</v>
      </c>
      <c r="L26">
        <f t="shared" si="14"/>
        <v>0.31944401706466385</v>
      </c>
      <c r="M26">
        <f t="shared" si="14"/>
        <v>0.3200583670018359</v>
      </c>
      <c r="N26">
        <f t="shared" si="14"/>
        <v>0.32067389844758265</v>
      </c>
      <c r="O26">
        <f t="shared" si="14"/>
        <v>0.3212906136741637</v>
      </c>
      <c r="P26">
        <f t="shared" si="14"/>
        <v>0.3219085149582086</v>
      </c>
      <c r="Q26">
        <f t="shared" si="14"/>
        <v>0.32252760458072516</v>
      </c>
      <c r="R26">
        <f t="shared" si="14"/>
        <v>0.32314788482710805</v>
      </c>
      <c r="S26">
        <f t="shared" si="14"/>
        <v>0.32376935798714734</v>
      </c>
      <c r="T26">
        <f t="shared" si="14"/>
        <v>0.3243920263550366</v>
      </c>
      <c r="U26">
        <f t="shared" si="14"/>
        <v>0.32501589222938165</v>
      </c>
      <c r="V26">
        <f t="shared" si="14"/>
        <v>0.32564095791320885</v>
      </c>
      <c r="W26">
        <f t="shared" si="14"/>
        <v>0.3262672257139739</v>
      </c>
      <c r="X26">
        <f t="shared" si="14"/>
        <v>0.3268946979435699</v>
      </c>
      <c r="Y26">
        <f t="shared" si="14"/>
        <v>0.32752337691833644</v>
      </c>
      <c r="Z26">
        <f t="shared" si="14"/>
        <v>0.3281532649590676</v>
      </c>
      <c r="AA26">
        <f t="shared" si="14"/>
        <v>0.328784364391021</v>
      </c>
      <c r="AB26">
        <f t="shared" si="14"/>
        <v>0.32941667754392595</v>
      </c>
      <c r="AC26">
        <f t="shared" si="14"/>
        <v>0.33005020675199237</v>
      </c>
      <c r="AD26">
        <f t="shared" si="14"/>
        <v>0.3306849543539193</v>
      </c>
      <c r="AE26">
        <f t="shared" si="14"/>
        <v>0.3313209226929036</v>
      </c>
      <c r="AF26">
        <f t="shared" si="14"/>
        <v>0.3319581141166483</v>
      </c>
    </row>
    <row r="27" spans="1:32" ht="12">
      <c r="A27" t="str">
        <f>A23</f>
        <v>Industrial Processes </v>
      </c>
      <c r="B27">
        <f aca="true" t="shared" si="15" ref="B27:Q28">B23*3.67</f>
        <v>0.1999393350054985</v>
      </c>
      <c r="C27">
        <f t="shared" si="15"/>
        <v>0.20452628856089228</v>
      </c>
      <c r="D27">
        <f t="shared" si="15"/>
        <v>0.19824264380721834</v>
      </c>
      <c r="E27">
        <f t="shared" si="15"/>
        <v>0.24995472432615864</v>
      </c>
      <c r="F27">
        <f t="shared" si="15"/>
        <v>0.9911418603467943</v>
      </c>
      <c r="G27">
        <f t="shared" si="15"/>
        <v>1.1172858186697108</v>
      </c>
      <c r="H27">
        <f t="shared" si="15"/>
        <v>1.092455593789148</v>
      </c>
      <c r="I27">
        <f t="shared" si="15"/>
        <v>1.201682876015325</v>
      </c>
      <c r="J27">
        <f t="shared" si="15"/>
        <v>1.2671812385077412</v>
      </c>
      <c r="K27">
        <f t="shared" si="15"/>
        <v>1.287738842451489</v>
      </c>
      <c r="L27">
        <f t="shared" si="15"/>
        <v>1.31027214828248</v>
      </c>
      <c r="M27">
        <f t="shared" si="15"/>
        <v>1.421305429610178</v>
      </c>
      <c r="N27">
        <f t="shared" si="15"/>
        <v>1.5323387109378763</v>
      </c>
      <c r="O27">
        <f t="shared" si="15"/>
        <v>1.6433719922655743</v>
      </c>
      <c r="P27">
        <f t="shared" si="15"/>
        <v>1.7544052735932727</v>
      </c>
      <c r="Q27">
        <f t="shared" si="15"/>
        <v>1.8654385549209709</v>
      </c>
      <c r="R27">
        <f t="shared" si="14"/>
        <v>1.9764718362486693</v>
      </c>
      <c r="S27">
        <f t="shared" si="14"/>
        <v>2.087505117576367</v>
      </c>
      <c r="T27">
        <f t="shared" si="14"/>
        <v>2.1985383989040654</v>
      </c>
      <c r="U27">
        <f t="shared" si="14"/>
        <v>2.309571680231764</v>
      </c>
      <c r="V27">
        <f t="shared" si="14"/>
        <v>2.420604961559462</v>
      </c>
      <c r="W27">
        <f t="shared" si="14"/>
        <v>2.53163824288716</v>
      </c>
      <c r="X27">
        <f t="shared" si="14"/>
        <v>2.642671524214858</v>
      </c>
      <c r="Y27">
        <f t="shared" si="14"/>
        <v>2.7537048055425566</v>
      </c>
      <c r="Z27">
        <f t="shared" si="14"/>
        <v>2.8647380868702546</v>
      </c>
      <c r="AA27">
        <f t="shared" si="14"/>
        <v>2.975771368197953</v>
      </c>
      <c r="AB27">
        <f t="shared" si="14"/>
        <v>3.0868046495256514</v>
      </c>
      <c r="AC27">
        <f t="shared" si="14"/>
        <v>3.1978379308533493</v>
      </c>
      <c r="AD27">
        <f t="shared" si="14"/>
        <v>3.3088712121810473</v>
      </c>
      <c r="AE27">
        <f t="shared" si="14"/>
        <v>3.4199044935087457</v>
      </c>
      <c r="AF27">
        <f t="shared" si="14"/>
        <v>3.530937774836444</v>
      </c>
    </row>
    <row r="28" spans="1:32" ht="12">
      <c r="A28" t="str">
        <f>A24</f>
        <v>Stationary Source (industrial)</v>
      </c>
      <c r="B28">
        <f t="shared" si="15"/>
        <v>0.27119922208834163</v>
      </c>
      <c r="C28">
        <f t="shared" si="14"/>
        <v>0.2825840031733648</v>
      </c>
      <c r="D28">
        <f t="shared" si="14"/>
        <v>0.29914935876180854</v>
      </c>
      <c r="E28">
        <f t="shared" si="14"/>
        <v>0.29942262558866295</v>
      </c>
      <c r="F28">
        <f t="shared" si="14"/>
        <v>0.29422753481294145</v>
      </c>
      <c r="G28">
        <f t="shared" si="14"/>
        <v>0.30498460055941046</v>
      </c>
      <c r="H28">
        <f t="shared" si="14"/>
        <v>0.33455995120637116</v>
      </c>
      <c r="I28">
        <f t="shared" si="14"/>
        <v>0.3212420942514703</v>
      </c>
      <c r="J28">
        <f t="shared" si="14"/>
        <v>0.29547180839858017</v>
      </c>
      <c r="K28">
        <f t="shared" si="14"/>
        <v>0.2987606318063193</v>
      </c>
      <c r="L28">
        <f t="shared" si="14"/>
        <v>0.31260813274789784</v>
      </c>
      <c r="M28">
        <f t="shared" si="14"/>
        <v>0.31708190273749176</v>
      </c>
      <c r="N28">
        <f t="shared" si="14"/>
        <v>0.32161969735032203</v>
      </c>
      <c r="O28">
        <f t="shared" si="14"/>
        <v>0.32622243284994035</v>
      </c>
      <c r="P28">
        <f t="shared" si="14"/>
        <v>0.3308910386126489</v>
      </c>
      <c r="Q28">
        <f t="shared" si="14"/>
        <v>0.33562645731515794</v>
      </c>
      <c r="R28">
        <f t="shared" si="14"/>
        <v>0.3404296451249299</v>
      </c>
      <c r="S28">
        <f t="shared" si="14"/>
        <v>0.34530157189324673</v>
      </c>
      <c r="T28">
        <f t="shared" si="14"/>
        <v>0.35024322135104063</v>
      </c>
      <c r="U28">
        <f t="shared" si="14"/>
        <v>0.35525559130752743</v>
      </c>
      <c r="V28">
        <f t="shared" si="14"/>
        <v>0.3603396938516822</v>
      </c>
      <c r="W28">
        <f t="shared" si="14"/>
        <v>0.36549655555659877</v>
      </c>
      <c r="X28">
        <f t="shared" si="14"/>
        <v>0.37072721768677347</v>
      </c>
      <c r="Y28">
        <f t="shared" si="14"/>
        <v>0.37603273640835544</v>
      </c>
      <c r="Z28">
        <f t="shared" si="14"/>
        <v>0.3814141830024057</v>
      </c>
      <c r="AA28">
        <f t="shared" si="14"/>
        <v>0.3868726440812086</v>
      </c>
      <c r="AB28">
        <f t="shared" si="14"/>
        <v>0.3924092218076785</v>
      </c>
      <c r="AC28">
        <f t="shared" si="14"/>
        <v>0.3980250341179067</v>
      </c>
      <c r="AD28">
        <f t="shared" si="14"/>
        <v>0.40372121494689306</v>
      </c>
      <c r="AE28">
        <f t="shared" si="14"/>
        <v>0.4094989144575081</v>
      </c>
      <c r="AF28">
        <f t="shared" si="14"/>
        <v>0.415359299272732</v>
      </c>
    </row>
    <row r="29" spans="1:32" ht="12">
      <c r="A29" t="s">
        <v>429</v>
      </c>
      <c r="B29" s="45">
        <f>B19+B22+B23+B24</f>
        <v>7.7093532352722045</v>
      </c>
      <c r="C29" s="45">
        <f aca="true" t="shared" si="16" ref="C29:AF29">C19+C22+C23+C24</f>
        <v>7.623878393205913</v>
      </c>
      <c r="D29" s="45">
        <f t="shared" si="16"/>
        <v>7.880393513933369</v>
      </c>
      <c r="E29" s="45">
        <f t="shared" si="16"/>
        <v>8.029536936731532</v>
      </c>
      <c r="F29" s="45">
        <f t="shared" si="16"/>
        <v>8.630925334898587</v>
      </c>
      <c r="G29" s="45">
        <f t="shared" si="16"/>
        <v>8.396060074604504</v>
      </c>
      <c r="H29" s="45">
        <f t="shared" si="16"/>
        <v>8.72151405408563</v>
      </c>
      <c r="I29" s="45">
        <f t="shared" si="16"/>
        <v>8.897639376566902</v>
      </c>
      <c r="J29" s="45">
        <f t="shared" si="16"/>
        <v>8.849568609519364</v>
      </c>
      <c r="K29" s="45">
        <f t="shared" si="16"/>
        <v>8.628929090990244</v>
      </c>
      <c r="L29" s="45">
        <f t="shared" si="16"/>
        <v>8.749162951295494</v>
      </c>
      <c r="M29" s="45">
        <f t="shared" si="16"/>
        <v>8.798004783900033</v>
      </c>
      <c r="N29" s="45">
        <f t="shared" si="16"/>
        <v>8.635522916128036</v>
      </c>
      <c r="O29" s="45">
        <f t="shared" si="16"/>
        <v>8.89573738681798</v>
      </c>
      <c r="P29" s="45">
        <f t="shared" si="16"/>
        <v>9.062130845105619</v>
      </c>
      <c r="Q29" s="45">
        <f t="shared" si="16"/>
        <v>9.220183630803826</v>
      </c>
      <c r="R29" s="45">
        <f t="shared" si="16"/>
        <v>9.387027193575976</v>
      </c>
      <c r="S29" s="45">
        <f t="shared" si="16"/>
        <v>9.560981227579717</v>
      </c>
      <c r="T29" s="45">
        <f t="shared" si="16"/>
        <v>9.744096050203238</v>
      </c>
      <c r="U29" s="45">
        <f t="shared" si="16"/>
        <v>9.90760769733661</v>
      </c>
      <c r="V29" s="45">
        <f t="shared" si="16"/>
        <v>10.080623456947444</v>
      </c>
      <c r="W29" s="45">
        <f t="shared" si="16"/>
        <v>10.246339957624542</v>
      </c>
      <c r="X29" s="45">
        <f t="shared" si="16"/>
        <v>10.40981605867865</v>
      </c>
      <c r="Y29" s="45">
        <f t="shared" si="16"/>
        <v>10.56093778096789</v>
      </c>
      <c r="Z29" s="45">
        <f t="shared" si="16"/>
        <v>10.709607873243465</v>
      </c>
      <c r="AA29" s="45">
        <f t="shared" si="16"/>
        <v>10.855334253033673</v>
      </c>
      <c r="AB29" s="45">
        <f t="shared" si="16"/>
        <v>11.003029808282362</v>
      </c>
      <c r="AC29" s="45">
        <f t="shared" si="16"/>
        <v>11.150255620799788</v>
      </c>
      <c r="AD29" s="45">
        <f t="shared" si="16"/>
        <v>11.303225751376534</v>
      </c>
      <c r="AE29" s="45">
        <f t="shared" si="16"/>
        <v>11.463595116775222</v>
      </c>
      <c r="AF29" s="45">
        <f t="shared" si="16"/>
        <v>11.620742919618909</v>
      </c>
    </row>
    <row r="31" spans="1:32" ht="12">
      <c r="A31" t="s">
        <v>297</v>
      </c>
      <c r="B31">
        <f>Electric!B48</f>
        <v>3.1554688429800004</v>
      </c>
      <c r="C31">
        <f>Electric!C48</f>
        <v>2.659373818545</v>
      </c>
      <c r="D31">
        <f>Electric!D48</f>
        <v>2.66065204221</v>
      </c>
      <c r="E31">
        <f>Electric!E48</f>
        <v>2.343820402515</v>
      </c>
      <c r="F31">
        <f>Electric!F48</f>
        <v>2.43049920771</v>
      </c>
      <c r="G31">
        <f>Electric!G48</f>
        <v>2.410440440175</v>
      </c>
      <c r="H31">
        <f>Electric!H48</f>
        <v>2.0463789350100003</v>
      </c>
      <c r="I31">
        <f>Electric!I48</f>
        <v>2.87014283115</v>
      </c>
      <c r="J31">
        <f>Electric!J48</f>
        <v>3.3746819335650002</v>
      </c>
      <c r="K31">
        <f>Electric!K48</f>
        <v>4.7365253759399994</v>
      </c>
      <c r="L31">
        <f>Electric!L48</f>
        <v>4.282763232345</v>
      </c>
      <c r="M31">
        <f>Electric!M48</f>
        <v>4.399086909110499</v>
      </c>
      <c r="N31">
        <f>Electric!N48</f>
        <v>4.515410585875999</v>
      </c>
      <c r="O31">
        <f>Electric!O48</f>
        <v>4.631734262641499</v>
      </c>
      <c r="P31">
        <f>Electric!P48</f>
        <v>4.748057939406999</v>
      </c>
      <c r="Q31">
        <f>Electric!Q48</f>
        <v>4.864381616172498</v>
      </c>
      <c r="R31">
        <f>Electric!R48</f>
        <v>4.980705292937998</v>
      </c>
      <c r="S31">
        <f>Electric!S48</f>
        <v>5.097028969703497</v>
      </c>
      <c r="T31">
        <f>Electric!T48</f>
        <v>5.213352646468997</v>
      </c>
      <c r="U31">
        <f>Electric!U48</f>
        <v>5.329676323234497</v>
      </c>
      <c r="V31">
        <f>Electric!V48</f>
        <v>5.446</v>
      </c>
      <c r="W31">
        <f>Electric!W48</f>
        <v>5.44765</v>
      </c>
      <c r="X31">
        <f>Electric!X48</f>
        <v>5.4493</v>
      </c>
      <c r="Y31">
        <f>Electric!Y48</f>
        <v>5.45095</v>
      </c>
      <c r="Z31">
        <f>Electric!Z48</f>
        <v>5.4526</v>
      </c>
      <c r="AA31">
        <f>Electric!AA48</f>
        <v>5.45425</v>
      </c>
      <c r="AB31">
        <f>Electric!AB48</f>
        <v>5.4559</v>
      </c>
      <c r="AC31">
        <f>Electric!AC48</f>
        <v>5.45755</v>
      </c>
      <c r="AD31">
        <f>Electric!AD48</f>
        <v>5.4592</v>
      </c>
      <c r="AE31">
        <f>Electric!AE48</f>
        <v>5.46085</v>
      </c>
      <c r="AF31">
        <f>Electric!AF48</f>
        <v>5.4625</v>
      </c>
    </row>
    <row r="32" spans="1:32" ht="12">
      <c r="A32" t="s">
        <v>141</v>
      </c>
      <c r="B32" s="93">
        <f>AFW!B88</f>
        <v>3.330264653991985</v>
      </c>
      <c r="C32" s="93">
        <f>AFW!C88</f>
        <v>3.383131951478199</v>
      </c>
      <c r="D32" s="93">
        <f>AFW!D88</f>
        <v>3.5238533332939146</v>
      </c>
      <c r="E32" s="93">
        <f>AFW!E88</f>
        <v>3.6144601093686255</v>
      </c>
      <c r="F32" s="93">
        <f>AFW!F88</f>
        <v>3.783288463869255</v>
      </c>
      <c r="G32" s="93">
        <f>AFW!G88</f>
        <v>3.9500948236647115</v>
      </c>
      <c r="H32" s="93">
        <f>AFW!H88</f>
        <v>4.0517273045522755</v>
      </c>
      <c r="I32" s="93">
        <f>AFW!I88</f>
        <v>4.239029462904292</v>
      </c>
      <c r="J32" s="93">
        <f>AFW!J88</f>
        <v>4.305645715972016</v>
      </c>
      <c r="K32" s="93">
        <f>AFW!K88</f>
        <v>4.418274405833103</v>
      </c>
      <c r="L32" s="93">
        <f>AFW!L88</f>
        <v>4.468026742659194</v>
      </c>
      <c r="M32" s="93">
        <f>AFW!M88</f>
        <v>4.601631375112453</v>
      </c>
      <c r="N32" s="93">
        <f>AFW!N88</f>
        <v>4.739289697937656</v>
      </c>
      <c r="O32" s="93">
        <f>AFW!O88</f>
        <v>4.881125085908385</v>
      </c>
      <c r="P32" s="93">
        <f>AFW!P88</f>
        <v>5.02726467118528</v>
      </c>
      <c r="Q32" s="93">
        <f>AFW!Q88</f>
        <v>5.1778394577632385</v>
      </c>
      <c r="R32" s="93">
        <f>AFW!R88</f>
        <v>5.332984439404687</v>
      </c>
      <c r="S32" s="93">
        <f>AFW!S88</f>
        <v>5.492838721165116</v>
      </c>
      <c r="T32" s="93">
        <f>AFW!T88</f>
        <v>5.657545644620308</v>
      </c>
      <c r="U32" s="93">
        <f>AFW!U88</f>
        <v>5.827252916907992</v>
      </c>
      <c r="V32" s="93">
        <f>AFW!V88</f>
        <v>6.002112743700137</v>
      </c>
      <c r="W32" s="93">
        <f>AFW!W88</f>
        <v>6.1822819662256</v>
      </c>
      <c r="X32" s="93">
        <f>AFW!X88</f>
        <v>6.3679222024665005</v>
      </c>
      <c r="Y32" s="93">
        <f>AFW!Y88</f>
        <v>6.559199992655469</v>
      </c>
      <c r="Z32" s="93">
        <f>AFW!Z88</f>
        <v>6.756286949204761</v>
      </c>
      <c r="AA32" s="93">
        <f>AFW!AA88</f>
        <v>6.959359911202234</v>
      </c>
      <c r="AB32" s="93">
        <f>AFW!AB88</f>
        <v>7.168601103613311</v>
      </c>
      <c r="AC32" s="93">
        <f>AFW!AC88</f>
        <v>7.384198301332255</v>
      </c>
      <c r="AD32" s="93">
        <f>AFW!AD88</f>
        <v>7.606344998230482</v>
      </c>
      <c r="AE32" s="93">
        <f>AFW!AE88</f>
        <v>7.835240581354116</v>
      </c>
      <c r="AF32" s="93">
        <f>AFW!AF88</f>
        <v>8.071090510427632</v>
      </c>
    </row>
    <row r="34" ht="12">
      <c r="A34" t="s">
        <v>431</v>
      </c>
    </row>
    <row r="35" spans="1:32" ht="12">
      <c r="A35" t="s">
        <v>432</v>
      </c>
      <c r="B35" s="45">
        <f>SUM(B2:B4)+SUM(B27:B28)</f>
        <v>8.97007756746338</v>
      </c>
      <c r="C35" s="45">
        <f aca="true" t="shared" si="17" ref="C35:AF35">SUM(C2:C4)+SUM(C27:C28)</f>
        <v>9.936457825204311</v>
      </c>
      <c r="D35" s="45">
        <f t="shared" si="17"/>
        <v>10.873411228320935</v>
      </c>
      <c r="E35" s="45">
        <f t="shared" si="17"/>
        <v>10.989833644824381</v>
      </c>
      <c r="F35" s="45">
        <f t="shared" si="17"/>
        <v>12.97961160107903</v>
      </c>
      <c r="G35" s="45">
        <f t="shared" si="17"/>
        <v>12.229308386504016</v>
      </c>
      <c r="H35" s="45">
        <f t="shared" si="17"/>
        <v>13.244861871478761</v>
      </c>
      <c r="I35" s="45">
        <f t="shared" si="17"/>
        <v>12.674890657681374</v>
      </c>
      <c r="J35" s="45">
        <f t="shared" si="17"/>
        <v>12.372726180361736</v>
      </c>
      <c r="K35" s="45">
        <f t="shared" si="17"/>
        <v>12.071301216035332</v>
      </c>
      <c r="L35" s="45">
        <f t="shared" si="17"/>
        <v>12.471279743568337</v>
      </c>
      <c r="M35" s="45">
        <f t="shared" si="17"/>
        <v>12.384824824473078</v>
      </c>
      <c r="N35" s="45">
        <f t="shared" si="17"/>
        <v>11.4847549784821</v>
      </c>
      <c r="O35" s="45">
        <f t="shared" si="17"/>
        <v>12.03374629472678</v>
      </c>
      <c r="P35" s="45">
        <f t="shared" si="17"/>
        <v>12.26678537400369</v>
      </c>
      <c r="Q35" s="45">
        <f t="shared" si="17"/>
        <v>12.449791864537335</v>
      </c>
      <c r="R35" s="45">
        <f t="shared" si="17"/>
        <v>12.629434101838303</v>
      </c>
      <c r="S35" s="45">
        <f t="shared" si="17"/>
        <v>12.818468346279447</v>
      </c>
      <c r="T35" s="45">
        <f t="shared" si="17"/>
        <v>13.031832350226644</v>
      </c>
      <c r="U35" s="45">
        <f t="shared" si="17"/>
        <v>13.167367907200433</v>
      </c>
      <c r="V35" s="45">
        <f t="shared" si="17"/>
        <v>13.324818807081176</v>
      </c>
      <c r="W35" s="45">
        <f t="shared" si="17"/>
        <v>13.469254477888754</v>
      </c>
      <c r="X35" s="45">
        <f t="shared" si="17"/>
        <v>13.61785866578212</v>
      </c>
      <c r="Y35" s="45">
        <f t="shared" si="17"/>
        <v>13.727657274180451</v>
      </c>
      <c r="Z35" s="45">
        <f t="shared" si="17"/>
        <v>13.839503767277456</v>
      </c>
      <c r="AA35" s="45">
        <f t="shared" si="17"/>
        <v>13.952697360650273</v>
      </c>
      <c r="AB35" s="45">
        <f t="shared" si="17"/>
        <v>14.076847499605144</v>
      </c>
      <c r="AC35" s="45">
        <f t="shared" si="17"/>
        <v>14.191892412276712</v>
      </c>
      <c r="AD35" s="45">
        <f t="shared" si="17"/>
        <v>14.315382655905221</v>
      </c>
      <c r="AE35" s="45">
        <f t="shared" si="17"/>
        <v>14.445469140539817</v>
      </c>
      <c r="AF35" s="45">
        <f t="shared" si="17"/>
        <v>14.586613034245293</v>
      </c>
    </row>
    <row r="36" spans="1:32" ht="12">
      <c r="A36" t="s">
        <v>346</v>
      </c>
      <c r="B36" s="45">
        <f>B5+B26</f>
        <v>8.550289880078271</v>
      </c>
      <c r="C36" s="45">
        <f aca="true" t="shared" si="18" ref="C36:AF36">C5+C26</f>
        <v>7.826435692230163</v>
      </c>
      <c r="D36" s="45">
        <f t="shared" si="18"/>
        <v>7.736155365692569</v>
      </c>
      <c r="E36" s="45">
        <f t="shared" si="18"/>
        <v>7.901918802326389</v>
      </c>
      <c r="F36" s="45">
        <f t="shared" si="18"/>
        <v>8.010910440854197</v>
      </c>
      <c r="G36" s="45">
        <f t="shared" si="18"/>
        <v>7.650553638109539</v>
      </c>
      <c r="H36" s="45">
        <f t="shared" si="18"/>
        <v>7.881224520972245</v>
      </c>
      <c r="I36" s="45">
        <f t="shared" si="18"/>
        <v>8.24477024937245</v>
      </c>
      <c r="J36" s="45">
        <f t="shared" si="18"/>
        <v>8.085815948390598</v>
      </c>
      <c r="K36" s="45">
        <f t="shared" si="18"/>
        <v>8.382764962787546</v>
      </c>
      <c r="L36" s="45">
        <f t="shared" si="18"/>
        <v>8.951633056107386</v>
      </c>
      <c r="M36" s="45">
        <f t="shared" si="18"/>
        <v>9.02705795705689</v>
      </c>
      <c r="N36" s="45">
        <f t="shared" si="18"/>
        <v>9.136518593454577</v>
      </c>
      <c r="O36" s="45">
        <f t="shared" si="18"/>
        <v>9.341949680716562</v>
      </c>
      <c r="P36" s="45">
        <f t="shared" si="18"/>
        <v>9.514334496771776</v>
      </c>
      <c r="Q36" s="45">
        <f t="shared" si="18"/>
        <v>9.701044192627412</v>
      </c>
      <c r="R36" s="45">
        <f t="shared" si="18"/>
        <v>9.918084570921614</v>
      </c>
      <c r="S36" s="45">
        <f t="shared" si="18"/>
        <v>10.146392886549513</v>
      </c>
      <c r="T36" s="45">
        <f t="shared" si="18"/>
        <v>10.378399542364408</v>
      </c>
      <c r="U36" s="45">
        <f t="shared" si="18"/>
        <v>10.6106407596543</v>
      </c>
      <c r="V36" s="45">
        <f t="shared" si="18"/>
        <v>10.849940779085664</v>
      </c>
      <c r="W36" s="45">
        <f t="shared" si="18"/>
        <v>11.069454405896836</v>
      </c>
      <c r="X36" s="45">
        <f t="shared" si="18"/>
        <v>11.270378785066036</v>
      </c>
      <c r="Y36" s="45">
        <f t="shared" si="18"/>
        <v>11.458430162372407</v>
      </c>
      <c r="Z36" s="45">
        <f t="shared" si="18"/>
        <v>11.62888674019849</v>
      </c>
      <c r="AA36" s="45">
        <f t="shared" si="18"/>
        <v>11.780461281636677</v>
      </c>
      <c r="AB36" s="45">
        <f t="shared" si="18"/>
        <v>11.92136907824426</v>
      </c>
      <c r="AC36" s="45">
        <f t="shared" si="18"/>
        <v>12.062534384832798</v>
      </c>
      <c r="AD36" s="45">
        <f t="shared" si="18"/>
        <v>12.208990915505257</v>
      </c>
      <c r="AE36" s="45">
        <f t="shared" si="18"/>
        <v>12.368449193994723</v>
      </c>
      <c r="AF36" s="45">
        <f t="shared" si="18"/>
        <v>12.4972923778061</v>
      </c>
    </row>
    <row r="37" spans="1:32" ht="12">
      <c r="A37" t="s">
        <v>433</v>
      </c>
      <c r="B37" s="93">
        <f>B31+B32</f>
        <v>6.485733496971985</v>
      </c>
      <c r="C37" s="93">
        <f aca="true" t="shared" si="19" ref="C37:AF37">C31+C32</f>
        <v>6.042505770023199</v>
      </c>
      <c r="D37" s="93">
        <f t="shared" si="19"/>
        <v>6.184505375503915</v>
      </c>
      <c r="E37" s="93">
        <f t="shared" si="19"/>
        <v>5.9582805118836255</v>
      </c>
      <c r="F37" s="93">
        <f t="shared" si="19"/>
        <v>6.213787671579255</v>
      </c>
      <c r="G37" s="93">
        <f t="shared" si="19"/>
        <v>6.3605352638397115</v>
      </c>
      <c r="H37" s="93">
        <f t="shared" si="19"/>
        <v>6.098106239562275</v>
      </c>
      <c r="I37" s="93">
        <f t="shared" si="19"/>
        <v>7.109172294054292</v>
      </c>
      <c r="J37" s="93">
        <f t="shared" si="19"/>
        <v>7.680327649537016</v>
      </c>
      <c r="K37" s="93">
        <f t="shared" si="19"/>
        <v>9.154799781773104</v>
      </c>
      <c r="L37" s="93">
        <f t="shared" si="19"/>
        <v>8.750789975004194</v>
      </c>
      <c r="M37" s="93">
        <f t="shared" si="19"/>
        <v>9.000718284222952</v>
      </c>
      <c r="N37" s="93">
        <f t="shared" si="19"/>
        <v>9.254700283813655</v>
      </c>
      <c r="O37" s="93">
        <f t="shared" si="19"/>
        <v>9.512859348549885</v>
      </c>
      <c r="P37" s="93">
        <f t="shared" si="19"/>
        <v>9.77532261059228</v>
      </c>
      <c r="Q37" s="93">
        <f t="shared" si="19"/>
        <v>10.042221073935735</v>
      </c>
      <c r="R37" s="93">
        <f t="shared" si="19"/>
        <v>10.313689732342684</v>
      </c>
      <c r="S37" s="93">
        <f t="shared" si="19"/>
        <v>10.589867690868612</v>
      </c>
      <c r="T37" s="93">
        <f t="shared" si="19"/>
        <v>10.870898291089304</v>
      </c>
      <c r="U37" s="93">
        <f t="shared" si="19"/>
        <v>11.156929240142489</v>
      </c>
      <c r="V37" s="93">
        <f t="shared" si="19"/>
        <v>11.448112743700136</v>
      </c>
      <c r="W37" s="93">
        <f t="shared" si="19"/>
        <v>11.6299319662256</v>
      </c>
      <c r="X37" s="93">
        <f t="shared" si="19"/>
        <v>11.8172222024665</v>
      </c>
      <c r="Y37" s="93">
        <f t="shared" si="19"/>
        <v>12.01014999265547</v>
      </c>
      <c r="Z37" s="93">
        <f t="shared" si="19"/>
        <v>12.20888694920476</v>
      </c>
      <c r="AA37" s="93">
        <f t="shared" si="19"/>
        <v>12.413609911202233</v>
      </c>
      <c r="AB37" s="93">
        <f t="shared" si="19"/>
        <v>12.62450110361331</v>
      </c>
      <c r="AC37" s="93">
        <f t="shared" si="19"/>
        <v>12.841748301332256</v>
      </c>
      <c r="AD37" s="93">
        <f t="shared" si="19"/>
        <v>13.065544998230482</v>
      </c>
      <c r="AE37" s="93">
        <f t="shared" si="19"/>
        <v>13.296090581354115</v>
      </c>
      <c r="AF37" s="93">
        <f t="shared" si="19"/>
        <v>13.533590510427633</v>
      </c>
    </row>
    <row r="38" spans="1:32" ht="12">
      <c r="A38" t="s">
        <v>434</v>
      </c>
      <c r="B38" s="93">
        <f>AFW!B92</f>
        <v>5.661393817584439</v>
      </c>
      <c r="C38" s="93">
        <f>AFW!C92</f>
        <v>5.667406433573369</v>
      </c>
      <c r="D38" s="93">
        <f>AFW!D92</f>
        <v>5.660010225305462</v>
      </c>
      <c r="E38" s="93">
        <f>AFW!E92</f>
        <v>6.2440471974936615</v>
      </c>
      <c r="F38" s="93">
        <f>AFW!F92</f>
        <v>6.2374010162938545</v>
      </c>
      <c r="G38" s="93">
        <f>AFW!G92</f>
        <v>6.218316884875943</v>
      </c>
      <c r="H38" s="93">
        <f>AFW!H92</f>
        <v>6.228755573905432</v>
      </c>
      <c r="I38" s="93">
        <f>AFW!I92</f>
        <v>6.2238130309962285</v>
      </c>
      <c r="J38" s="93">
        <f>AFW!J92</f>
        <v>6.213519496414509</v>
      </c>
      <c r="K38" s="93">
        <f>AFW!K92</f>
        <v>6.202805765687653</v>
      </c>
      <c r="L38" s="93">
        <f>AFW!L92</f>
        <v>6.19202661787471</v>
      </c>
      <c r="M38" s="93">
        <f>AFW!M92</f>
        <v>6.2486618428523</v>
      </c>
      <c r="N38" s="93">
        <f>AFW!N92</f>
        <v>6.305969485580933</v>
      </c>
      <c r="O38" s="93">
        <f>AFW!O92</f>
        <v>6.3639555217867985</v>
      </c>
      <c r="P38" s="93">
        <f>AFW!P92</f>
        <v>6.422626000413981</v>
      </c>
      <c r="Q38" s="93">
        <f>AFW!Q92</f>
        <v>6.481987044252408</v>
      </c>
      <c r="R38" s="93">
        <f>AFW!R92</f>
        <v>6.542044850573791</v>
      </c>
      <c r="S38" s="93">
        <f>AFW!S92</f>
        <v>6.602805691775645</v>
      </c>
      <c r="T38" s="93">
        <f>AFW!T92</f>
        <v>6.664275916033422</v>
      </c>
      <c r="U38" s="93">
        <f>AFW!U92</f>
        <v>6.726461947960859</v>
      </c>
      <c r="V38" s="93">
        <f>AFW!V92</f>
        <v>6.789370289278573</v>
      </c>
      <c r="W38" s="93">
        <f>AFW!W92</f>
        <v>6.853007519491008</v>
      </c>
      <c r="X38" s="93">
        <f>AFW!X92</f>
        <v>6.917380296571781</v>
      </c>
      <c r="Y38" s="93">
        <f>AFW!Y92</f>
        <v>6.9824953576575</v>
      </c>
      <c r="Z38" s="93">
        <f>AFW!Z92</f>
        <v>7.048359519750138</v>
      </c>
      <c r="AA38" s="93">
        <f>AFW!AA92</f>
        <v>7.114979680428022</v>
      </c>
      <c r="AB38" s="93">
        <f>AFW!AB92</f>
        <v>7.182362818565524</v>
      </c>
      <c r="AC38" s="93">
        <f>AFW!AC92</f>
        <v>7.250515995061511</v>
      </c>
      <c r="AD38" s="93">
        <f>AFW!AD92</f>
        <v>7.3194463535766525</v>
      </c>
      <c r="AE38" s="93">
        <f>AFW!AE92</f>
        <v>7.38916112127964</v>
      </c>
      <c r="AF38" s="93">
        <f>AFW!AF92</f>
        <v>7.459667609602413</v>
      </c>
    </row>
    <row r="40" spans="1:32" ht="12">
      <c r="A40" t="s">
        <v>298</v>
      </c>
      <c r="B40" s="45">
        <f>SUM(B35:B38)</f>
        <v>29.667494762098077</v>
      </c>
      <c r="C40" s="45">
        <f aca="true" t="shared" si="20" ref="C40:AF40">SUM(C35:C38)</f>
        <v>29.472805721031044</v>
      </c>
      <c r="D40" s="45">
        <f t="shared" si="20"/>
        <v>30.45408219482288</v>
      </c>
      <c r="E40" s="45">
        <f t="shared" si="20"/>
        <v>31.094080156528058</v>
      </c>
      <c r="F40" s="45">
        <f t="shared" si="20"/>
        <v>33.44171072980633</v>
      </c>
      <c r="G40" s="45">
        <f t="shared" si="20"/>
        <v>32.45871417332921</v>
      </c>
      <c r="H40" s="45">
        <f t="shared" si="20"/>
        <v>33.452948205918716</v>
      </c>
      <c r="I40" s="45">
        <f t="shared" si="20"/>
        <v>34.25264623210435</v>
      </c>
      <c r="J40" s="45">
        <f t="shared" si="20"/>
        <v>34.35238927470386</v>
      </c>
      <c r="K40" s="45">
        <f t="shared" si="20"/>
        <v>35.811671726283635</v>
      </c>
      <c r="L40" s="45">
        <f t="shared" si="20"/>
        <v>36.36572939255463</v>
      </c>
      <c r="M40" s="45">
        <f t="shared" si="20"/>
        <v>36.661262908605224</v>
      </c>
      <c r="N40" s="45">
        <f t="shared" si="20"/>
        <v>36.18194334133126</v>
      </c>
      <c r="O40" s="45">
        <f t="shared" si="20"/>
        <v>37.25251084578002</v>
      </c>
      <c r="P40" s="45">
        <f t="shared" si="20"/>
        <v>37.979068481781724</v>
      </c>
      <c r="Q40" s="45">
        <f t="shared" si="20"/>
        <v>38.67504417535289</v>
      </c>
      <c r="R40" s="45">
        <f t="shared" si="20"/>
        <v>39.40325325567639</v>
      </c>
      <c r="S40" s="45">
        <f t="shared" si="20"/>
        <v>40.15753461547321</v>
      </c>
      <c r="T40" s="45">
        <f t="shared" si="20"/>
        <v>40.94540609971378</v>
      </c>
      <c r="U40" s="45">
        <f t="shared" si="20"/>
        <v>41.66139985495808</v>
      </c>
      <c r="V40" s="45">
        <f t="shared" si="20"/>
        <v>42.41224261914555</v>
      </c>
      <c r="W40" s="45">
        <f t="shared" si="20"/>
        <v>43.021648369502195</v>
      </c>
      <c r="X40" s="45">
        <f t="shared" si="20"/>
        <v>43.62283994988643</v>
      </c>
      <c r="Y40" s="45">
        <f t="shared" si="20"/>
        <v>44.17873278686583</v>
      </c>
      <c r="Z40" s="45">
        <f t="shared" si="20"/>
        <v>44.72563697643084</v>
      </c>
      <c r="AA40" s="45">
        <f t="shared" si="20"/>
        <v>45.2617482339172</v>
      </c>
      <c r="AB40" s="45">
        <f t="shared" si="20"/>
        <v>45.80508050002824</v>
      </c>
      <c r="AC40" s="45">
        <f t="shared" si="20"/>
        <v>46.346691093503274</v>
      </c>
      <c r="AD40" s="45">
        <f t="shared" si="20"/>
        <v>46.90936492321761</v>
      </c>
      <c r="AE40" s="45">
        <f t="shared" si="20"/>
        <v>47.4991700371683</v>
      </c>
      <c r="AF40" s="45">
        <f t="shared" si="20"/>
        <v>48.077163532081435</v>
      </c>
    </row>
    <row r="43" ht="12">
      <c r="A43" t="s">
        <v>299</v>
      </c>
    </row>
    <row r="44" spans="1:34" ht="12">
      <c r="A44" t="str">
        <f aca="true" t="shared" si="21" ref="A44:A49">A35</f>
        <v>RCI</v>
      </c>
      <c r="V44" s="45">
        <f aca="true" t="shared" si="22" ref="V44:V49">B35</f>
        <v>8.97007756746338</v>
      </c>
      <c r="W44" s="45">
        <f>V44-$AH44</f>
        <v>8.880376791788745</v>
      </c>
      <c r="X44" s="45">
        <f aca="true" t="shared" si="23" ref="X44:AE44">W44-$AH$44</f>
        <v>8.79067601611411</v>
      </c>
      <c r="Y44" s="45">
        <f t="shared" si="23"/>
        <v>8.700975240439476</v>
      </c>
      <c r="Z44" s="45">
        <f t="shared" si="23"/>
        <v>8.611274464764842</v>
      </c>
      <c r="AA44" s="45">
        <f t="shared" si="23"/>
        <v>8.521573689090207</v>
      </c>
      <c r="AB44" s="45">
        <f t="shared" si="23"/>
        <v>8.431872913415573</v>
      </c>
      <c r="AC44" s="45">
        <f t="shared" si="23"/>
        <v>8.342172137740938</v>
      </c>
      <c r="AD44" s="45">
        <f t="shared" si="23"/>
        <v>8.252471362066304</v>
      </c>
      <c r="AE44" s="45">
        <f t="shared" si="23"/>
        <v>8.16277058639167</v>
      </c>
      <c r="AF44">
        <f aca="true" t="shared" si="24" ref="AF44:AF49">0.9*V44</f>
        <v>8.073069810717042</v>
      </c>
      <c r="AH44">
        <f aca="true" t="shared" si="25" ref="AH44:AH49">(V44-AF44)/10</f>
        <v>0.0897007756746337</v>
      </c>
    </row>
    <row r="45" spans="1:34" ht="12">
      <c r="A45" t="str">
        <f t="shared" si="21"/>
        <v>Transportation</v>
      </c>
      <c r="V45" s="45">
        <f t="shared" si="22"/>
        <v>8.550289880078271</v>
      </c>
      <c r="W45" s="45">
        <f aca="true" t="shared" si="26" ref="W45:AE49">V45-$AH45</f>
        <v>8.464786981277488</v>
      </c>
      <c r="X45" s="45">
        <f t="shared" si="26"/>
        <v>8.379284082476705</v>
      </c>
      <c r="Y45" s="45">
        <f t="shared" si="26"/>
        <v>8.293781183675922</v>
      </c>
      <c r="Z45" s="45">
        <f t="shared" si="26"/>
        <v>8.208278284875139</v>
      </c>
      <c r="AA45" s="45">
        <f t="shared" si="26"/>
        <v>8.122775386074355</v>
      </c>
      <c r="AB45" s="45">
        <f t="shared" si="26"/>
        <v>8.037272487273572</v>
      </c>
      <c r="AC45" s="45">
        <f t="shared" si="26"/>
        <v>7.951769588472789</v>
      </c>
      <c r="AD45" s="45">
        <f t="shared" si="26"/>
        <v>7.866266689672006</v>
      </c>
      <c r="AE45" s="45">
        <f t="shared" si="26"/>
        <v>7.780763790871223</v>
      </c>
      <c r="AF45">
        <f t="shared" si="24"/>
        <v>7.695260892070444</v>
      </c>
      <c r="AH45">
        <f t="shared" si="25"/>
        <v>0.08550289880078266</v>
      </c>
    </row>
    <row r="46" spans="1:34" ht="12">
      <c r="A46" t="str">
        <f t="shared" si="21"/>
        <v>Elec &amp; Waste</v>
      </c>
      <c r="V46" s="45">
        <f t="shared" si="22"/>
        <v>6.485733496971985</v>
      </c>
      <c r="W46" s="45">
        <f t="shared" si="26"/>
        <v>6.420876162002266</v>
      </c>
      <c r="X46" s="45">
        <f t="shared" si="26"/>
        <v>6.356018827032546</v>
      </c>
      <c r="Y46" s="45">
        <f t="shared" si="26"/>
        <v>6.291161492062827</v>
      </c>
      <c r="Z46" s="45">
        <f t="shared" si="26"/>
        <v>6.226304157093107</v>
      </c>
      <c r="AA46" s="45">
        <f t="shared" si="26"/>
        <v>6.161446822123388</v>
      </c>
      <c r="AB46" s="45">
        <f t="shared" si="26"/>
        <v>6.096589487153668</v>
      </c>
      <c r="AC46" s="45">
        <f t="shared" si="26"/>
        <v>6.031732152183949</v>
      </c>
      <c r="AD46" s="45">
        <f t="shared" si="26"/>
        <v>5.966874817214229</v>
      </c>
      <c r="AE46" s="45">
        <f t="shared" si="26"/>
        <v>5.90201748224451</v>
      </c>
      <c r="AF46">
        <f t="shared" si="24"/>
        <v>5.837160147274787</v>
      </c>
      <c r="AH46">
        <f t="shared" si="25"/>
        <v>0.06485733496971982</v>
      </c>
    </row>
    <row r="47" spans="1:34" ht="12">
      <c r="A47" t="str">
        <f t="shared" si="21"/>
        <v>AF</v>
      </c>
      <c r="V47" s="45">
        <f t="shared" si="22"/>
        <v>5.661393817584439</v>
      </c>
      <c r="W47" s="45">
        <f t="shared" si="26"/>
        <v>5.604779879408595</v>
      </c>
      <c r="X47" s="45">
        <f t="shared" si="26"/>
        <v>5.54816594123275</v>
      </c>
      <c r="Y47" s="45">
        <f t="shared" si="26"/>
        <v>5.491552003056906</v>
      </c>
      <c r="Z47" s="45">
        <f t="shared" si="26"/>
        <v>5.434938064881062</v>
      </c>
      <c r="AA47" s="45">
        <f t="shared" si="26"/>
        <v>5.378324126705218</v>
      </c>
      <c r="AB47" s="45">
        <f t="shared" si="26"/>
        <v>5.321710188529374</v>
      </c>
      <c r="AC47" s="45">
        <f t="shared" si="26"/>
        <v>5.26509625035353</v>
      </c>
      <c r="AD47" s="45">
        <f t="shared" si="26"/>
        <v>5.2084823121776855</v>
      </c>
      <c r="AE47" s="45">
        <f t="shared" si="26"/>
        <v>5.151868374001841</v>
      </c>
      <c r="AF47">
        <f t="shared" si="24"/>
        <v>5.095254435825995</v>
      </c>
      <c r="AH47">
        <f t="shared" si="25"/>
        <v>0.05661393817584441</v>
      </c>
    </row>
    <row r="48" spans="1:34" ht="12">
      <c r="A48">
        <f t="shared" si="21"/>
        <v>0</v>
      </c>
      <c r="V48" s="45">
        <f t="shared" si="22"/>
        <v>0</v>
      </c>
      <c r="W48" s="45">
        <f t="shared" si="26"/>
        <v>0</v>
      </c>
      <c r="X48" s="45">
        <f t="shared" si="26"/>
        <v>0</v>
      </c>
      <c r="Y48" s="45">
        <f t="shared" si="26"/>
        <v>0</v>
      </c>
      <c r="Z48" s="45">
        <f t="shared" si="26"/>
        <v>0</v>
      </c>
      <c r="AA48" s="45">
        <f t="shared" si="26"/>
        <v>0</v>
      </c>
      <c r="AB48" s="45">
        <f t="shared" si="26"/>
        <v>0</v>
      </c>
      <c r="AC48" s="45">
        <f t="shared" si="26"/>
        <v>0</v>
      </c>
      <c r="AD48" s="45">
        <f t="shared" si="26"/>
        <v>0</v>
      </c>
      <c r="AE48" s="45">
        <f t="shared" si="26"/>
        <v>0</v>
      </c>
      <c r="AF48">
        <f t="shared" si="24"/>
        <v>0</v>
      </c>
      <c r="AH48">
        <f t="shared" si="25"/>
        <v>0</v>
      </c>
    </row>
    <row r="49" spans="1:34" ht="12">
      <c r="A49" t="str">
        <f t="shared" si="21"/>
        <v>Total w/EPA Elec</v>
      </c>
      <c r="V49" s="45">
        <f t="shared" si="22"/>
        <v>29.667494762098077</v>
      </c>
      <c r="W49" s="45">
        <f t="shared" si="26"/>
        <v>29.370819814477095</v>
      </c>
      <c r="X49" s="45">
        <f t="shared" si="26"/>
        <v>29.074144866856113</v>
      </c>
      <c r="Y49" s="45">
        <f t="shared" si="26"/>
        <v>28.77746991923513</v>
      </c>
      <c r="Z49" s="45">
        <f t="shared" si="26"/>
        <v>28.48079497161415</v>
      </c>
      <c r="AA49" s="45">
        <f t="shared" si="26"/>
        <v>28.184120023993167</v>
      </c>
      <c r="AB49" s="45">
        <f t="shared" si="26"/>
        <v>27.887445076372185</v>
      </c>
      <c r="AC49" s="45">
        <f t="shared" si="26"/>
        <v>27.590770128751203</v>
      </c>
      <c r="AD49" s="45">
        <f t="shared" si="26"/>
        <v>27.29409518113022</v>
      </c>
      <c r="AE49" s="45">
        <f t="shared" si="26"/>
        <v>26.99742023350924</v>
      </c>
      <c r="AF49">
        <f t="shared" si="24"/>
        <v>26.70074528588827</v>
      </c>
      <c r="AH49">
        <f t="shared" si="25"/>
        <v>0.29667494762098057</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F93"/>
  <sheetViews>
    <sheetView workbookViewId="0" topLeftCell="A1">
      <selection activeCell="B92" sqref="B92:AF92"/>
    </sheetView>
  </sheetViews>
  <sheetFormatPr defaultColWidth="11.421875" defaultRowHeight="12.75"/>
  <cols>
    <col min="1" max="16384" width="8.8515625" style="0" customWidth="1"/>
  </cols>
  <sheetData>
    <row r="1" ht="12">
      <c r="A1" t="s">
        <v>350</v>
      </c>
    </row>
    <row r="2" spans="1:32" ht="12">
      <c r="A2" t="s">
        <v>388</v>
      </c>
      <c r="B2" s="93">
        <f>B10+B59+B68+B79</f>
        <v>2.4520571139298175</v>
      </c>
      <c r="C2" s="93">
        <f aca="true" t="shared" si="0" ref="C2:AF2">C10+C59+C68+C79</f>
        <v>2.4681139615100185</v>
      </c>
      <c r="D2" s="93">
        <f t="shared" si="0"/>
        <v>2.5044718838348725</v>
      </c>
      <c r="E2" s="93">
        <f t="shared" si="0"/>
        <v>2.6884491918842777</v>
      </c>
      <c r="F2" s="93">
        <f t="shared" si="0"/>
        <v>2.732676508247117</v>
      </c>
      <c r="G2" s="93">
        <f t="shared" si="0"/>
        <v>2.7729602533947872</v>
      </c>
      <c r="H2" s="93">
        <f t="shared" si="0"/>
        <v>2.8035225983330974</v>
      </c>
      <c r="I2" s="93">
        <f t="shared" si="0"/>
        <v>2.8532523954753755</v>
      </c>
      <c r="J2" s="93">
        <f t="shared" si="0"/>
        <v>2.8686114853881466</v>
      </c>
      <c r="K2" s="93">
        <f t="shared" si="0"/>
        <v>2.896403682049917</v>
      </c>
      <c r="L2" s="93">
        <f t="shared" si="0"/>
        <v>2.9070315001820735</v>
      </c>
      <c r="M2" s="93">
        <f t="shared" si="0"/>
        <v>2.958910283834354</v>
      </c>
      <c r="N2" s="93">
        <f t="shared" si="0"/>
        <v>3.012077890020645</v>
      </c>
      <c r="O2" s="93">
        <f t="shared" si="0"/>
        <v>3.0665695929303585</v>
      </c>
      <c r="P2" s="93">
        <f t="shared" si="0"/>
        <v>3.122421711368531</v>
      </c>
      <c r="Q2" s="93">
        <f t="shared" si="0"/>
        <v>3.179671640137101</v>
      </c>
      <c r="R2" s="93">
        <f t="shared" si="0"/>
        <v>3.2383578823690238</v>
      </c>
      <c r="S2" s="93">
        <f t="shared" si="0"/>
        <v>3.2985200828442136</v>
      </c>
      <c r="T2" s="93">
        <f t="shared" si="0"/>
        <v>3.360199062317152</v>
      </c>
      <c r="U2" s="93">
        <f t="shared" si="0"/>
        <v>3.423436852886947</v>
      </c>
      <c r="V2" s="93">
        <f t="shared" si="0"/>
        <v>3.4882767344415337</v>
      </c>
      <c r="W2" s="93">
        <f t="shared" si="0"/>
        <v>3.5547632722086924</v>
      </c>
      <c r="X2" s="93">
        <f t="shared" si="0"/>
        <v>3.6229423554475453</v>
      </c>
      <c r="Y2" s="93">
        <f t="shared" si="0"/>
        <v>3.692861237315221</v>
      </c>
      <c r="Z2" s="93">
        <f t="shared" si="0"/>
        <v>3.764568575944434</v>
      </c>
      <c r="AA2" s="93">
        <f t="shared" si="0"/>
        <v>3.838114476768808</v>
      </c>
      <c r="AB2" s="93">
        <f t="shared" si="0"/>
        <v>3.913550536133906</v>
      </c>
      <c r="AC2" s="93">
        <f t="shared" si="0"/>
        <v>3.9909298862330695</v>
      </c>
      <c r="AD2" s="93">
        <f t="shared" si="0"/>
        <v>4.070307241408375</v>
      </c>
      <c r="AE2" s="93">
        <f t="shared" si="0"/>
        <v>4.151738945858237</v>
      </c>
      <c r="AF2" s="93">
        <f t="shared" si="0"/>
        <v>4.235283022794445</v>
      </c>
    </row>
    <row r="3" spans="1:12" ht="12.75" thickBot="1">
      <c r="A3" s="46" t="s">
        <v>351</v>
      </c>
      <c r="B3" s="47"/>
      <c r="C3" s="47" t="s">
        <v>379</v>
      </c>
      <c r="D3" s="47"/>
      <c r="E3" s="47"/>
      <c r="F3" s="47"/>
      <c r="G3" s="47"/>
      <c r="H3" s="47"/>
      <c r="I3" s="47"/>
      <c r="J3" s="47"/>
      <c r="K3" s="47"/>
      <c r="L3" s="47"/>
    </row>
    <row r="4" spans="1:32" ht="12.75" thickBot="1">
      <c r="A4" s="48"/>
      <c r="B4" s="49">
        <v>1990</v>
      </c>
      <c r="C4" s="49">
        <v>1991</v>
      </c>
      <c r="D4" s="49">
        <v>1992</v>
      </c>
      <c r="E4" s="49">
        <v>1993</v>
      </c>
      <c r="F4" s="49">
        <v>1994</v>
      </c>
      <c r="G4" s="49">
        <v>1995</v>
      </c>
      <c r="H4" s="49">
        <v>1996</v>
      </c>
      <c r="I4" s="49">
        <v>1997</v>
      </c>
      <c r="J4" s="49">
        <v>1998</v>
      </c>
      <c r="K4" s="49">
        <v>1999</v>
      </c>
      <c r="L4" s="49">
        <v>2000</v>
      </c>
      <c r="M4" s="94">
        <v>2001</v>
      </c>
      <c r="N4" s="94">
        <v>2002</v>
      </c>
      <c r="O4" s="94">
        <v>2003</v>
      </c>
      <c r="P4" s="94">
        <v>2004</v>
      </c>
      <c r="Q4" s="94">
        <v>2005</v>
      </c>
      <c r="R4" s="94">
        <v>2006</v>
      </c>
      <c r="S4" s="94">
        <v>2007</v>
      </c>
      <c r="T4" s="94">
        <v>2008</v>
      </c>
      <c r="U4" s="94">
        <v>2009</v>
      </c>
      <c r="V4" s="94">
        <v>2010</v>
      </c>
      <c r="W4" s="94">
        <v>2011</v>
      </c>
      <c r="X4" s="94">
        <v>2012</v>
      </c>
      <c r="Y4" s="94">
        <v>2013</v>
      </c>
      <c r="Z4" s="94">
        <v>2014</v>
      </c>
      <c r="AA4" s="94">
        <v>2015</v>
      </c>
      <c r="AB4" s="94">
        <v>2016</v>
      </c>
      <c r="AC4" s="94">
        <v>2017</v>
      </c>
      <c r="AD4" s="94">
        <v>2018</v>
      </c>
      <c r="AE4" s="94">
        <v>2019</v>
      </c>
      <c r="AF4" s="94">
        <v>2020</v>
      </c>
    </row>
    <row r="5" spans="1:12" ht="12">
      <c r="A5" s="50" t="s">
        <v>352</v>
      </c>
      <c r="B5" s="51">
        <v>0.04758263237700987</v>
      </c>
      <c r="C5" s="51">
        <v>0.048290279262219474</v>
      </c>
      <c r="D5" s="51">
        <v>0.04734660151764986</v>
      </c>
      <c r="E5" s="51">
        <v>0.04725120104188782</v>
      </c>
      <c r="F5" s="51">
        <v>0.047334355695441706</v>
      </c>
      <c r="G5" s="51">
        <v>0.04464652113992276</v>
      </c>
      <c r="H5" s="51">
        <v>0.04538397556478984</v>
      </c>
      <c r="I5" s="51">
        <v>0.044744305130297646</v>
      </c>
      <c r="J5" s="51">
        <v>0.04340787059689735</v>
      </c>
      <c r="K5" s="51">
        <v>0.042975419736391615</v>
      </c>
      <c r="L5" s="51">
        <v>0.04210327984096794</v>
      </c>
    </row>
    <row r="6" spans="1:12" ht="12">
      <c r="A6" s="50" t="s">
        <v>353</v>
      </c>
      <c r="B6" s="51">
        <v>0.01314526555085169</v>
      </c>
      <c r="C6" s="52">
        <v>0.01301565791559229</v>
      </c>
      <c r="D6" s="52">
        <v>0.0130315680118821</v>
      </c>
      <c r="E6" s="52">
        <v>0.014074835141462027</v>
      </c>
      <c r="F6" s="52">
        <v>0.013798891747850435</v>
      </c>
      <c r="G6" s="52">
        <v>0.013665812192338027</v>
      </c>
      <c r="H6" s="52">
        <v>0.014185885431701534</v>
      </c>
      <c r="I6" s="52">
        <v>0.014202336002246109</v>
      </c>
      <c r="J6" s="52">
        <v>0.014395986741841681</v>
      </c>
      <c r="K6" s="52">
        <v>0.014513388027419602</v>
      </c>
      <c r="L6" s="52">
        <v>0.013209487114491155</v>
      </c>
    </row>
    <row r="7" spans="1:12" ht="12">
      <c r="A7" s="50" t="s">
        <v>354</v>
      </c>
      <c r="B7" s="51">
        <v>0.04416771472056219</v>
      </c>
      <c r="C7" s="51">
        <v>0.04522947983122929</v>
      </c>
      <c r="D7" s="51">
        <v>0.04414009977007978</v>
      </c>
      <c r="E7" s="51">
        <v>0.04631329589786919</v>
      </c>
      <c r="F7" s="51">
        <v>0.0446934897652523</v>
      </c>
      <c r="G7" s="51">
        <v>0.042309640762307706</v>
      </c>
      <c r="H7" s="51">
        <v>0.04389902828793782</v>
      </c>
      <c r="I7" s="51">
        <v>0.043174281903920864</v>
      </c>
      <c r="J7" s="51">
        <v>0.0415097380845296</v>
      </c>
      <c r="K7" s="51">
        <v>0.03890286109758743</v>
      </c>
      <c r="L7" s="51">
        <v>0.03811479510713023</v>
      </c>
    </row>
    <row r="8" spans="1:12" ht="12">
      <c r="A8" s="50" t="s">
        <v>355</v>
      </c>
      <c r="B8" s="51">
        <v>0</v>
      </c>
      <c r="C8" s="51">
        <v>0</v>
      </c>
      <c r="D8" s="51">
        <v>0</v>
      </c>
      <c r="E8" s="51">
        <v>0</v>
      </c>
      <c r="F8" s="51">
        <v>0</v>
      </c>
      <c r="G8" s="51">
        <v>0</v>
      </c>
      <c r="H8" s="51">
        <v>0</v>
      </c>
      <c r="I8" s="51">
        <v>0</v>
      </c>
      <c r="J8" s="51">
        <v>0</v>
      </c>
      <c r="K8" s="51">
        <v>0</v>
      </c>
      <c r="L8" s="51">
        <v>0</v>
      </c>
    </row>
    <row r="9" spans="1:12" ht="12">
      <c r="A9" s="50" t="s">
        <v>356</v>
      </c>
      <c r="B9" s="51">
        <v>0</v>
      </c>
      <c r="C9" s="51">
        <v>0</v>
      </c>
      <c r="D9" s="51">
        <v>0</v>
      </c>
      <c r="E9" s="51">
        <v>0</v>
      </c>
      <c r="F9" s="51">
        <v>0</v>
      </c>
      <c r="G9" s="51">
        <v>0</v>
      </c>
      <c r="H9" s="51">
        <v>0</v>
      </c>
      <c r="I9" s="51">
        <v>0</v>
      </c>
      <c r="J9" s="51">
        <v>0</v>
      </c>
      <c r="K9" s="51">
        <v>0</v>
      </c>
      <c r="L9" s="51">
        <v>2.4339213461258684E-05</v>
      </c>
    </row>
    <row r="10" spans="1:32" ht="12.75" thickBot="1">
      <c r="A10" s="46" t="s">
        <v>357</v>
      </c>
      <c r="B10" s="53">
        <v>0.10489561264842374</v>
      </c>
      <c r="C10" s="53">
        <v>0.10653541700904105</v>
      </c>
      <c r="D10" s="53">
        <v>0.10451826929961175</v>
      </c>
      <c r="E10" s="53">
        <v>0.10763933208121904</v>
      </c>
      <c r="F10" s="53">
        <v>0.10582673720854444</v>
      </c>
      <c r="G10" s="53">
        <v>0.1006219740945685</v>
      </c>
      <c r="H10" s="53">
        <v>0.1034688892844292</v>
      </c>
      <c r="I10" s="53">
        <v>0.10212092303646461</v>
      </c>
      <c r="J10" s="53">
        <v>0.09931359542326865</v>
      </c>
      <c r="K10" s="53">
        <v>0.09639166886139865</v>
      </c>
      <c r="L10" s="53">
        <v>0.09345190127605059</v>
      </c>
      <c r="M10" s="53">
        <f>L10+L10*$M$11</f>
        <v>0.09237856746923523</v>
      </c>
      <c r="N10" s="53">
        <f aca="true" t="shared" si="1" ref="N10:AF10">M10+M10*$M$11</f>
        <v>0.09131756134591396</v>
      </c>
      <c r="O10" s="53">
        <f t="shared" si="1"/>
        <v>0.09026874131753403</v>
      </c>
      <c r="P10" s="53">
        <f t="shared" si="1"/>
        <v>0.08923196742174588</v>
      </c>
      <c r="Q10" s="53">
        <f t="shared" si="1"/>
        <v>0.08820710130372553</v>
      </c>
      <c r="R10" s="53">
        <f t="shared" si="1"/>
        <v>0.08719400619771146</v>
      </c>
      <c r="S10" s="53">
        <f t="shared" si="1"/>
        <v>0.08619254690875362</v>
      </c>
      <c r="T10" s="53">
        <f t="shared" si="1"/>
        <v>0.08520258979467195</v>
      </c>
      <c r="U10" s="53">
        <f t="shared" si="1"/>
        <v>0.0842240027482222</v>
      </c>
      <c r="V10" s="53">
        <f t="shared" si="1"/>
        <v>0.08325665517946658</v>
      </c>
      <c r="W10" s="53">
        <f t="shared" si="1"/>
        <v>0.08230041799834684</v>
      </c>
      <c r="X10" s="53">
        <f t="shared" si="1"/>
        <v>0.08135516359745751</v>
      </c>
      <c r="Y10" s="53">
        <f t="shared" si="1"/>
        <v>0.08042076583501707</v>
      </c>
      <c r="Z10" s="53">
        <f t="shared" si="1"/>
        <v>0.07949710001803463</v>
      </c>
      <c r="AA10" s="53">
        <f t="shared" si="1"/>
        <v>0.07858404288566993</v>
      </c>
      <c r="AB10" s="53">
        <f t="shared" si="1"/>
        <v>0.07768147259278457</v>
      </c>
      <c r="AC10" s="53">
        <f t="shared" si="1"/>
        <v>0.07678926869368204</v>
      </c>
      <c r="AD10" s="53">
        <f t="shared" si="1"/>
        <v>0.07590731212603455</v>
      </c>
      <c r="AE10" s="53">
        <f t="shared" si="1"/>
        <v>0.07503548519499448</v>
      </c>
      <c r="AF10" s="53">
        <f t="shared" si="1"/>
        <v>0.0741736715574883</v>
      </c>
    </row>
    <row r="11" spans="1:13" ht="12">
      <c r="A11" s="50"/>
      <c r="B11" s="97"/>
      <c r="C11" s="54"/>
      <c r="D11" s="54"/>
      <c r="E11" s="54"/>
      <c r="F11" s="54"/>
      <c r="G11" s="54"/>
      <c r="H11" s="54"/>
      <c r="I11" s="54"/>
      <c r="J11" s="54"/>
      <c r="K11" s="54"/>
      <c r="L11" s="54"/>
      <c r="M11" s="95">
        <f>(L10/B10)^(1/10)-1</f>
        <v>-0.011485414337850774</v>
      </c>
    </row>
    <row r="12" spans="1:12" ht="12.75" thickBot="1">
      <c r="A12" s="46" t="s">
        <v>275</v>
      </c>
      <c r="B12" s="55"/>
      <c r="C12" s="55"/>
      <c r="D12" s="55"/>
      <c r="E12" s="55"/>
      <c r="F12" s="55"/>
      <c r="G12" s="55"/>
      <c r="H12" s="55"/>
      <c r="I12" s="55"/>
      <c r="J12" s="55"/>
      <c r="K12" s="55"/>
      <c r="L12" s="55"/>
    </row>
    <row r="13" spans="1:32" ht="12.75" thickBot="1">
      <c r="A13" s="48"/>
      <c r="B13" s="49">
        <v>1990</v>
      </c>
      <c r="C13" s="49">
        <v>1991</v>
      </c>
      <c r="D13" s="49">
        <v>1992</v>
      </c>
      <c r="E13" s="49">
        <v>1993</v>
      </c>
      <c r="F13" s="49">
        <v>1994</v>
      </c>
      <c r="G13" s="49">
        <v>1995</v>
      </c>
      <c r="H13" s="49">
        <v>1996</v>
      </c>
      <c r="I13" s="49">
        <v>1997</v>
      </c>
      <c r="J13" s="49">
        <v>1998</v>
      </c>
      <c r="K13" s="49">
        <v>1999</v>
      </c>
      <c r="L13" s="49">
        <v>2000</v>
      </c>
      <c r="M13" s="94">
        <v>2001</v>
      </c>
      <c r="N13" s="94">
        <v>2002</v>
      </c>
      <c r="O13" s="94">
        <v>2003</v>
      </c>
      <c r="P13" s="94">
        <v>2004</v>
      </c>
      <c r="Q13" s="94">
        <v>2005</v>
      </c>
      <c r="R13" s="94">
        <v>2006</v>
      </c>
      <c r="S13" s="94">
        <v>2007</v>
      </c>
      <c r="T13" s="94">
        <v>2008</v>
      </c>
      <c r="U13" s="94">
        <v>2009</v>
      </c>
      <c r="V13" s="94">
        <v>2010</v>
      </c>
      <c r="W13" s="94">
        <v>2011</v>
      </c>
      <c r="X13" s="94">
        <v>2012</v>
      </c>
      <c r="Y13" s="94">
        <v>2013</v>
      </c>
      <c r="Z13" s="94">
        <v>2014</v>
      </c>
      <c r="AA13" s="94">
        <v>2015</v>
      </c>
      <c r="AB13" s="94">
        <v>2016</v>
      </c>
      <c r="AC13" s="94">
        <v>2017</v>
      </c>
      <c r="AD13" s="94">
        <v>2018</v>
      </c>
      <c r="AE13" s="94">
        <v>2019</v>
      </c>
      <c r="AF13" s="94">
        <v>2020</v>
      </c>
    </row>
    <row r="14" spans="1:12" ht="12">
      <c r="A14" s="50" t="s">
        <v>352</v>
      </c>
      <c r="B14" s="51">
        <v>0.1744696520490362</v>
      </c>
      <c r="C14" s="51">
        <v>0.17706435729480474</v>
      </c>
      <c r="D14" s="51">
        <v>0.17360420556471617</v>
      </c>
      <c r="E14" s="51">
        <v>0.17325440382025534</v>
      </c>
      <c r="F14" s="51">
        <v>0.1735593042166196</v>
      </c>
      <c r="G14" s="51">
        <v>0.16370391084638347</v>
      </c>
      <c r="H14" s="51">
        <v>0.16640791040422942</v>
      </c>
      <c r="I14" s="51">
        <v>0.16406245214442472</v>
      </c>
      <c r="J14" s="51">
        <v>0.15916219218862362</v>
      </c>
      <c r="K14" s="51">
        <v>0.15757653903343594</v>
      </c>
      <c r="L14" s="51">
        <v>0.1543786927502158</v>
      </c>
    </row>
    <row r="15" spans="1:12" ht="12">
      <c r="A15" s="50" t="s">
        <v>353</v>
      </c>
      <c r="B15" s="51">
        <v>0.048199307019789535</v>
      </c>
      <c r="C15" s="51">
        <v>0.0477240790238384</v>
      </c>
      <c r="D15" s="51">
        <v>0.047782416043567706</v>
      </c>
      <c r="E15" s="51">
        <v>0.05160772885202743</v>
      </c>
      <c r="F15" s="51">
        <v>0.05059593640878493</v>
      </c>
      <c r="G15" s="51">
        <v>0.05010797803857277</v>
      </c>
      <c r="H15" s="51">
        <v>0.052014913249572296</v>
      </c>
      <c r="I15" s="51">
        <v>0.05207523200823574</v>
      </c>
      <c r="J15" s="51">
        <v>0.052785284720086166</v>
      </c>
      <c r="K15" s="51">
        <v>0.053215756100538546</v>
      </c>
      <c r="L15" s="51">
        <v>0.04843478608646757</v>
      </c>
    </row>
    <row r="16" spans="1:12" ht="12">
      <c r="A16" s="50" t="s">
        <v>354</v>
      </c>
      <c r="B16" s="51">
        <v>0.16194828730872804</v>
      </c>
      <c r="C16" s="51">
        <v>0.16584142604784075</v>
      </c>
      <c r="D16" s="51">
        <v>0.16184703249029253</v>
      </c>
      <c r="E16" s="51">
        <v>0.16981541829218705</v>
      </c>
      <c r="F16" s="51">
        <v>0.16387612913925845</v>
      </c>
      <c r="G16" s="51">
        <v>0.15513534946179494</v>
      </c>
      <c r="H16" s="51">
        <v>0.1609631037224387</v>
      </c>
      <c r="I16" s="51">
        <v>0.15830570031437652</v>
      </c>
      <c r="J16" s="51">
        <v>0.15220237297660855</v>
      </c>
      <c r="K16" s="51">
        <v>0.14264382402448725</v>
      </c>
      <c r="L16" s="51">
        <v>0.13975424872614417</v>
      </c>
    </row>
    <row r="17" spans="1:12" ht="12">
      <c r="A17" s="50" t="s">
        <v>355</v>
      </c>
      <c r="B17" s="51">
        <v>0</v>
      </c>
      <c r="C17" s="51">
        <v>0</v>
      </c>
      <c r="D17" s="51">
        <v>0</v>
      </c>
      <c r="E17" s="51">
        <v>0</v>
      </c>
      <c r="F17" s="51">
        <v>0</v>
      </c>
      <c r="G17" s="51">
        <v>0</v>
      </c>
      <c r="H17" s="51">
        <v>0</v>
      </c>
      <c r="I17" s="51">
        <v>0</v>
      </c>
      <c r="J17" s="51">
        <v>0</v>
      </c>
      <c r="K17" s="51">
        <v>0</v>
      </c>
      <c r="L17" s="51">
        <v>0</v>
      </c>
    </row>
    <row r="18" spans="1:12" ht="12">
      <c r="A18" s="50" t="s">
        <v>356</v>
      </c>
      <c r="B18" s="51">
        <v>0</v>
      </c>
      <c r="C18" s="51">
        <v>0</v>
      </c>
      <c r="D18" s="51">
        <v>0</v>
      </c>
      <c r="E18" s="51">
        <v>0</v>
      </c>
      <c r="F18" s="51">
        <v>0</v>
      </c>
      <c r="G18" s="51">
        <v>0</v>
      </c>
      <c r="H18" s="51">
        <v>0</v>
      </c>
      <c r="I18" s="51">
        <v>0</v>
      </c>
      <c r="J18" s="51">
        <v>0</v>
      </c>
      <c r="K18" s="51">
        <v>0</v>
      </c>
      <c r="L18" s="51">
        <v>8.924378269128185E-05</v>
      </c>
    </row>
    <row r="19" spans="1:32" ht="12.75" thickBot="1">
      <c r="A19" s="46" t="s">
        <v>357</v>
      </c>
      <c r="B19" s="53">
        <v>0.3846172463775538</v>
      </c>
      <c r="C19" s="53">
        <v>0.3906298623664839</v>
      </c>
      <c r="D19" s="53">
        <v>0.3832336540985764</v>
      </c>
      <c r="E19" s="53">
        <v>0.3946775509644698</v>
      </c>
      <c r="F19" s="53">
        <v>0.388031369764663</v>
      </c>
      <c r="G19" s="53">
        <v>0.36894723834675114</v>
      </c>
      <c r="H19" s="53">
        <v>0.37938592737624044</v>
      </c>
      <c r="I19" s="53">
        <v>0.37444338446703695</v>
      </c>
      <c r="J19" s="53">
        <v>0.36414984988531834</v>
      </c>
      <c r="K19" s="53">
        <v>0.35343611915846174</v>
      </c>
      <c r="L19" s="53">
        <v>0.34265697134551876</v>
      </c>
      <c r="M19" s="53">
        <f>L19+L19*$M$20</f>
        <v>0.33872141405386236</v>
      </c>
      <c r="N19" s="53">
        <f aca="true" t="shared" si="2" ref="N19:AF19">M19+M19*$M$20</f>
        <v>0.334831058268351</v>
      </c>
      <c r="O19" s="53">
        <f t="shared" si="2"/>
        <v>0.3309853848309579</v>
      </c>
      <c r="P19" s="53">
        <f t="shared" si="2"/>
        <v>0.32718388054640135</v>
      </c>
      <c r="Q19" s="53">
        <f t="shared" si="2"/>
        <v>0.32342603811366</v>
      </c>
      <c r="R19" s="53">
        <f t="shared" si="2"/>
        <v>0.31971135605827505</v>
      </c>
      <c r="S19" s="53">
        <f t="shared" si="2"/>
        <v>0.3160393386654296</v>
      </c>
      <c r="T19" s="53">
        <f t="shared" si="2"/>
        <v>0.31240949591379674</v>
      </c>
      <c r="U19" s="53">
        <f t="shared" si="2"/>
        <v>0.30882134341014766</v>
      </c>
      <c r="V19" s="53">
        <f t="shared" si="2"/>
        <v>0.30527440232471037</v>
      </c>
      <c r="W19" s="53">
        <f t="shared" si="2"/>
        <v>0.3017681993272713</v>
      </c>
      <c r="X19" s="53">
        <f t="shared" si="2"/>
        <v>0.2983022665240104</v>
      </c>
      <c r="Y19" s="53">
        <f t="shared" si="2"/>
        <v>0.2948761413950621</v>
      </c>
      <c r="Z19" s="53">
        <f t="shared" si="2"/>
        <v>0.2914893667327931</v>
      </c>
      <c r="AA19" s="53">
        <f t="shared" si="2"/>
        <v>0.2881414905807892</v>
      </c>
      <c r="AB19" s="53">
        <f t="shared" si="2"/>
        <v>0.2848320661735429</v>
      </c>
      <c r="AC19" s="53">
        <f t="shared" si="2"/>
        <v>0.2815606518768336</v>
      </c>
      <c r="AD19" s="53">
        <f t="shared" si="2"/>
        <v>0.27832681112879276</v>
      </c>
      <c r="AE19" s="53">
        <f t="shared" si="2"/>
        <v>0.2751301123816458</v>
      </c>
      <c r="AF19" s="53">
        <f t="shared" si="2"/>
        <v>0.27197012904412315</v>
      </c>
    </row>
    <row r="20" spans="1:13" ht="15">
      <c r="A20" s="56"/>
      <c r="B20" s="96">
        <f>B19+B19*$M$20</f>
        <v>0.3801997579414243</v>
      </c>
      <c r="C20" s="96">
        <f aca="true" t="shared" si="3" ref="C20:L20">C19+C19*$M$20</f>
        <v>0.38614331654446715</v>
      </c>
      <c r="D20" s="96">
        <f t="shared" si="3"/>
        <v>0.3788320567930456</v>
      </c>
      <c r="E20" s="96">
        <f t="shared" si="3"/>
        <v>0.39014451576179465</v>
      </c>
      <c r="F20" s="96">
        <f t="shared" si="3"/>
        <v>0.38357466870683204</v>
      </c>
      <c r="G20" s="96">
        <f t="shared" si="3"/>
        <v>0.3647097264455329</v>
      </c>
      <c r="H20" s="96">
        <f t="shared" si="3"/>
        <v>0.3750285228063745</v>
      </c>
      <c r="I20" s="96">
        <f t="shared" si="3"/>
        <v>0.3701427470503658</v>
      </c>
      <c r="J20" s="96">
        <f t="shared" si="3"/>
        <v>0.35996743797831926</v>
      </c>
      <c r="K20" s="96">
        <f t="shared" si="3"/>
        <v>0.34937675888796477</v>
      </c>
      <c r="L20" s="96">
        <f t="shared" si="3"/>
        <v>0.33872141405386236</v>
      </c>
      <c r="M20" s="95">
        <f>(L19/B19)^(1/10)-1</f>
        <v>-0.011485414337850886</v>
      </c>
    </row>
    <row r="21" spans="1:12" ht="12.75" hidden="1" thickBot="1">
      <c r="A21" s="46" t="s">
        <v>276</v>
      </c>
      <c r="B21" s="55"/>
      <c r="C21" s="55"/>
      <c r="D21" s="55"/>
      <c r="E21" s="55"/>
      <c r="F21" s="55"/>
      <c r="G21" s="55"/>
      <c r="H21" s="55"/>
      <c r="I21" s="55"/>
      <c r="J21" s="55"/>
      <c r="K21" s="55"/>
      <c r="L21" s="55"/>
    </row>
    <row r="22" spans="1:12" ht="12.75" hidden="1" thickBot="1">
      <c r="A22" s="48"/>
      <c r="B22" s="49">
        <v>1990</v>
      </c>
      <c r="C22" s="49">
        <v>1991</v>
      </c>
      <c r="D22" s="49">
        <v>1992</v>
      </c>
      <c r="E22" s="49">
        <v>1993</v>
      </c>
      <c r="F22" s="49">
        <v>1994</v>
      </c>
      <c r="G22" s="49">
        <v>1995</v>
      </c>
      <c r="H22" s="49">
        <v>1996</v>
      </c>
      <c r="I22" s="49">
        <v>1997</v>
      </c>
      <c r="J22" s="49">
        <v>1998</v>
      </c>
      <c r="K22" s="49">
        <v>1999</v>
      </c>
      <c r="L22" s="49">
        <v>2000</v>
      </c>
    </row>
    <row r="23" spans="1:12" ht="12" hidden="1">
      <c r="A23" s="57" t="s">
        <v>358</v>
      </c>
      <c r="B23" s="58">
        <v>0.009483403946006804</v>
      </c>
      <c r="C23" s="58">
        <v>0.009588789935455054</v>
      </c>
      <c r="D23" s="58">
        <v>0.009428674440759567</v>
      </c>
      <c r="E23" s="58">
        <v>0.009514440404926406</v>
      </c>
      <c r="F23" s="58">
        <v>0.00954557887804529</v>
      </c>
      <c r="G23" s="58">
        <v>0.009099158981002076</v>
      </c>
      <c r="H23" s="58">
        <v>0.009244319646945182</v>
      </c>
      <c r="I23" s="58">
        <v>0.009154225145395507</v>
      </c>
      <c r="J23" s="58">
        <v>0.00898785016334478</v>
      </c>
      <c r="K23" s="58">
        <v>0.008956035077138734</v>
      </c>
      <c r="L23" s="58">
        <v>0.008637617836325738</v>
      </c>
    </row>
    <row r="24" spans="1:12" ht="12" hidden="1">
      <c r="A24" s="50" t="s">
        <v>352</v>
      </c>
      <c r="B24" s="59">
        <v>0.00830807866900172</v>
      </c>
      <c r="C24" s="59">
        <v>0.00843163606165737</v>
      </c>
      <c r="D24" s="59">
        <v>0.008266866931653152</v>
      </c>
      <c r="E24" s="59">
        <v>0.008250209705726447</v>
      </c>
      <c r="F24" s="59">
        <v>0.00826472877221998</v>
      </c>
      <c r="G24" s="59">
        <v>0.007795424326018262</v>
      </c>
      <c r="H24" s="59">
        <v>0.007924186209725213</v>
      </c>
      <c r="I24" s="59">
        <v>0.007812497721163083</v>
      </c>
      <c r="J24" s="59">
        <v>0.007579152008982082</v>
      </c>
      <c r="K24" s="59">
        <v>0.0075036447158779015</v>
      </c>
      <c r="L24" s="59">
        <v>0.0073513663214388476</v>
      </c>
    </row>
    <row r="25" spans="1:12" ht="12" hidden="1">
      <c r="A25" s="50" t="s">
        <v>353</v>
      </c>
      <c r="B25" s="59">
        <v>0.0011753252770050837</v>
      </c>
      <c r="C25" s="60">
        <v>0.001157153873797685</v>
      </c>
      <c r="D25" s="60">
        <v>0.0011618075091064158</v>
      </c>
      <c r="E25" s="60">
        <v>0.0012642306991999589</v>
      </c>
      <c r="F25" s="60">
        <v>0.00128085010582531</v>
      </c>
      <c r="G25" s="60">
        <v>0.0013037346549838132</v>
      </c>
      <c r="H25" s="60">
        <v>0.0013201334372199697</v>
      </c>
      <c r="I25" s="60">
        <v>0.001341727424232423</v>
      </c>
      <c r="J25" s="60">
        <v>0.0014086981543626979</v>
      </c>
      <c r="K25" s="60">
        <v>0.001452390361260833</v>
      </c>
      <c r="L25" s="60">
        <v>0.0012862515148868903</v>
      </c>
    </row>
    <row r="26" spans="1:12" ht="12" hidden="1">
      <c r="A26" s="50" t="s">
        <v>355</v>
      </c>
      <c r="B26" s="59">
        <v>0</v>
      </c>
      <c r="C26" s="59">
        <v>0</v>
      </c>
      <c r="D26" s="59">
        <v>0</v>
      </c>
      <c r="E26" s="59">
        <v>0</v>
      </c>
      <c r="F26" s="59">
        <v>0</v>
      </c>
      <c r="G26" s="59">
        <v>0</v>
      </c>
      <c r="H26" s="59">
        <v>0</v>
      </c>
      <c r="I26" s="59">
        <v>0</v>
      </c>
      <c r="J26" s="59">
        <v>0</v>
      </c>
      <c r="K26" s="59">
        <v>0</v>
      </c>
      <c r="L26" s="59">
        <v>0</v>
      </c>
    </row>
    <row r="27" spans="1:12" ht="12" hidden="1">
      <c r="A27" s="50" t="s">
        <v>356</v>
      </c>
      <c r="B27" s="59">
        <v>0</v>
      </c>
      <c r="C27" s="59">
        <v>0</v>
      </c>
      <c r="D27" s="59">
        <v>0</v>
      </c>
      <c r="E27" s="59">
        <v>0</v>
      </c>
      <c r="F27" s="59">
        <v>0</v>
      </c>
      <c r="G27" s="59">
        <v>0</v>
      </c>
      <c r="H27" s="59">
        <v>0</v>
      </c>
      <c r="I27" s="59">
        <v>0</v>
      </c>
      <c r="J27" s="59">
        <v>0</v>
      </c>
      <c r="K27" s="59">
        <v>0</v>
      </c>
      <c r="L27" s="59">
        <v>2.9966075246435333E-06</v>
      </c>
    </row>
    <row r="28" spans="1:12" ht="12" hidden="1">
      <c r="A28" s="57" t="s">
        <v>359</v>
      </c>
      <c r="B28" s="58">
        <v>0.0005982766564884219</v>
      </c>
      <c r="C28" s="58">
        <v>0.0006105331410384766</v>
      </c>
      <c r="D28" s="58">
        <v>0.0005975209382020177</v>
      </c>
      <c r="E28" s="58">
        <v>0.0006286267821323076</v>
      </c>
      <c r="F28" s="58">
        <v>0.0006050781075022963</v>
      </c>
      <c r="G28" s="58">
        <v>0.0005737577411151859</v>
      </c>
      <c r="H28" s="58">
        <v>0.0005975974670657793</v>
      </c>
      <c r="I28" s="58">
        <v>0.0005877569561733271</v>
      </c>
      <c r="J28" s="58">
        <v>0.0005658225692099292</v>
      </c>
      <c r="K28" s="58">
        <v>0.0005334173630275751</v>
      </c>
      <c r="L28" s="58">
        <v>0.0005199282354838292</v>
      </c>
    </row>
    <row r="29" spans="1:12" ht="12" hidden="1">
      <c r="A29" s="50" t="s">
        <v>353</v>
      </c>
      <c r="B29" s="59">
        <v>7.586282646026702E-05</v>
      </c>
      <c r="C29" s="59">
        <v>7.55607989486678E-05</v>
      </c>
      <c r="D29" s="59">
        <v>7.543373662042894E-05</v>
      </c>
      <c r="E29" s="59">
        <v>8.083511022202673E-05</v>
      </c>
      <c r="F29" s="59">
        <v>7.644543285952714E-05</v>
      </c>
      <c r="G29" s="59">
        <v>7.332112994810543E-05</v>
      </c>
      <c r="H29" s="59">
        <v>7.836164860629979E-05</v>
      </c>
      <c r="I29" s="59">
        <v>7.709340677211247E-05</v>
      </c>
      <c r="J29" s="59">
        <v>7.484717251119196E-05</v>
      </c>
      <c r="K29" s="59">
        <v>7.327599520664853E-05</v>
      </c>
      <c r="L29" s="59">
        <v>6.910807830271897E-05</v>
      </c>
    </row>
    <row r="30" spans="1:12" ht="12" hidden="1">
      <c r="A30" s="50" t="s">
        <v>354</v>
      </c>
      <c r="B30" s="59">
        <v>0.0005224138300281549</v>
      </c>
      <c r="C30" s="59">
        <v>0.0005349723420898088</v>
      </c>
      <c r="D30" s="59">
        <v>0.0005220872015815888</v>
      </c>
      <c r="E30" s="59">
        <v>0.0005477916719102808</v>
      </c>
      <c r="F30" s="59">
        <v>0.0005286326746427692</v>
      </c>
      <c r="G30" s="59">
        <v>0.0005004366111670804</v>
      </c>
      <c r="H30" s="59">
        <v>0.0005192358184594796</v>
      </c>
      <c r="I30" s="59">
        <v>0.0005106635494012146</v>
      </c>
      <c r="J30" s="59">
        <v>0.0004909753966987373</v>
      </c>
      <c r="K30" s="59">
        <v>0.0004601413678209266</v>
      </c>
      <c r="L30" s="59">
        <v>0.00045082015718111025</v>
      </c>
    </row>
    <row r="31" spans="1:12" ht="12" hidden="1">
      <c r="A31" s="50" t="s">
        <v>356</v>
      </c>
      <c r="B31" s="59">
        <v>0</v>
      </c>
      <c r="C31" s="59">
        <v>0</v>
      </c>
      <c r="D31" s="59">
        <v>0</v>
      </c>
      <c r="E31" s="59">
        <v>0</v>
      </c>
      <c r="F31" s="59">
        <v>0</v>
      </c>
      <c r="G31" s="59">
        <v>0</v>
      </c>
      <c r="H31" s="59">
        <v>0</v>
      </c>
      <c r="I31" s="59">
        <v>0</v>
      </c>
      <c r="J31" s="59">
        <v>0</v>
      </c>
      <c r="K31" s="59">
        <v>0</v>
      </c>
      <c r="L31" s="59">
        <v>8.488717636699239E-08</v>
      </c>
    </row>
    <row r="32" spans="1:12" ht="15" hidden="1">
      <c r="A32" s="61"/>
      <c r="B32" s="62"/>
      <c r="C32" s="62"/>
      <c r="D32" s="62"/>
      <c r="E32" s="62"/>
      <c r="F32" s="62"/>
      <c r="G32" s="62"/>
      <c r="H32" s="62"/>
      <c r="I32" s="62"/>
      <c r="J32" s="62"/>
      <c r="K32" s="62"/>
      <c r="L32" s="62"/>
    </row>
    <row r="33" spans="1:12" ht="12.75" hidden="1" thickBot="1">
      <c r="A33" s="46" t="s">
        <v>277</v>
      </c>
      <c r="B33" s="63"/>
      <c r="C33" s="63"/>
      <c r="D33" s="63"/>
      <c r="E33" s="63"/>
      <c r="F33" s="63"/>
      <c r="G33" s="63"/>
      <c r="H33" s="63"/>
      <c r="I33" s="63"/>
      <c r="J33" s="63"/>
      <c r="K33" s="63"/>
      <c r="L33" s="63"/>
    </row>
    <row r="34" spans="1:12" ht="12.75" hidden="1" thickBot="1">
      <c r="A34" s="48"/>
      <c r="B34" s="49">
        <v>1990</v>
      </c>
      <c r="C34" s="49">
        <v>1991</v>
      </c>
      <c r="D34" s="49">
        <v>1992</v>
      </c>
      <c r="E34" s="49">
        <v>1993</v>
      </c>
      <c r="F34" s="49">
        <v>1994</v>
      </c>
      <c r="G34" s="49">
        <v>1995</v>
      </c>
      <c r="H34" s="49">
        <v>1996</v>
      </c>
      <c r="I34" s="49">
        <v>1997</v>
      </c>
      <c r="J34" s="49">
        <v>1998</v>
      </c>
      <c r="K34" s="49">
        <v>1999</v>
      </c>
      <c r="L34" s="49">
        <v>2000</v>
      </c>
    </row>
    <row r="35" spans="1:12" ht="12" hidden="1">
      <c r="A35" s="64" t="s">
        <v>360</v>
      </c>
      <c r="B35" s="65">
        <v>364.7919743622925</v>
      </c>
      <c r="C35" s="65">
        <v>373.38429331630323</v>
      </c>
      <c r="D35" s="65">
        <v>362.7840451203988</v>
      </c>
      <c r="E35" s="65">
        <v>377.990527921102</v>
      </c>
      <c r="F35" s="65">
        <v>364.28283350823284</v>
      </c>
      <c r="G35" s="65">
        <v>342.07119643406327</v>
      </c>
      <c r="H35" s="65">
        <v>352.90554029636814</v>
      </c>
      <c r="I35" s="65">
        <v>344.9362598468945</v>
      </c>
      <c r="J35" s="65">
        <v>330.4941019897088</v>
      </c>
      <c r="K35" s="65">
        <v>306.0013179591509</v>
      </c>
      <c r="L35" s="65">
        <v>304.06705337441997</v>
      </c>
    </row>
    <row r="36" spans="1:12" ht="12" hidden="1">
      <c r="A36" s="66" t="s">
        <v>361</v>
      </c>
      <c r="B36" s="67">
        <v>0</v>
      </c>
      <c r="C36" s="68">
        <v>0</v>
      </c>
      <c r="D36" s="67">
        <v>0</v>
      </c>
      <c r="E36" s="68">
        <v>0</v>
      </c>
      <c r="F36" s="68">
        <v>0</v>
      </c>
      <c r="G36" s="68">
        <v>0</v>
      </c>
      <c r="H36" s="68">
        <v>0</v>
      </c>
      <c r="I36" s="68">
        <v>0</v>
      </c>
      <c r="J36" s="68">
        <v>0</v>
      </c>
      <c r="K36" s="68">
        <v>0</v>
      </c>
      <c r="L36" s="68">
        <v>0</v>
      </c>
    </row>
    <row r="37" spans="1:12" ht="12" hidden="1">
      <c r="A37" s="66" t="s">
        <v>362</v>
      </c>
      <c r="B37" s="67">
        <v>4.6080746276246565</v>
      </c>
      <c r="C37" s="67">
        <v>2.9646354247655133</v>
      </c>
      <c r="D37" s="67">
        <v>4.565108896830954</v>
      </c>
      <c r="E37" s="67">
        <v>4.028037261909664</v>
      </c>
      <c r="F37" s="67">
        <v>3.308361271115138</v>
      </c>
      <c r="G37" s="67">
        <v>3.351327001908841</v>
      </c>
      <c r="H37" s="67">
        <v>4.511401733338824</v>
      </c>
      <c r="I37" s="67">
        <v>3.606973100131374</v>
      </c>
      <c r="J37" s="67">
        <v>3.76379801752839</v>
      </c>
      <c r="K37" s="67">
        <v>4.640298925719934</v>
      </c>
      <c r="L37" s="67">
        <v>10.068008900218825</v>
      </c>
    </row>
    <row r="38" spans="1:12" ht="12" hidden="1">
      <c r="A38" s="66" t="s">
        <v>270</v>
      </c>
      <c r="B38" s="67">
        <v>24.08373</v>
      </c>
      <c r="C38" s="67">
        <v>19.08522</v>
      </c>
      <c r="D38" s="67">
        <v>20.90286</v>
      </c>
      <c r="E38" s="67">
        <v>24.08373</v>
      </c>
      <c r="F38" s="67">
        <v>15.90435</v>
      </c>
      <c r="G38" s="67">
        <v>13.6323</v>
      </c>
      <c r="H38" s="67">
        <v>13.6323</v>
      </c>
      <c r="I38" s="67">
        <v>9.0882</v>
      </c>
      <c r="J38" s="67">
        <v>14.995529999999999</v>
      </c>
      <c r="K38" s="67">
        <v>9.0882</v>
      </c>
      <c r="L38" s="67">
        <v>11.814660000000002</v>
      </c>
    </row>
    <row r="39" spans="1:12" ht="12" hidden="1">
      <c r="A39" s="66" t="s">
        <v>271</v>
      </c>
      <c r="B39" s="67">
        <v>0</v>
      </c>
      <c r="C39" s="67">
        <v>0</v>
      </c>
      <c r="D39" s="67">
        <v>0</v>
      </c>
      <c r="E39" s="67">
        <v>0</v>
      </c>
      <c r="F39" s="67">
        <v>0</v>
      </c>
      <c r="G39" s="67">
        <v>0</v>
      </c>
      <c r="H39" s="67">
        <v>0</v>
      </c>
      <c r="I39" s="67">
        <v>0</v>
      </c>
      <c r="J39" s="67">
        <v>0</v>
      </c>
      <c r="K39" s="67">
        <v>0</v>
      </c>
      <c r="L39" s="67">
        <v>0</v>
      </c>
    </row>
    <row r="40" spans="1:12" ht="12" hidden="1">
      <c r="A40" s="66" t="s">
        <v>272</v>
      </c>
      <c r="B40" s="67">
        <v>336.1001697346678</v>
      </c>
      <c r="C40" s="67">
        <v>351.33443789153773</v>
      </c>
      <c r="D40" s="67">
        <v>337.31607622356785</v>
      </c>
      <c r="E40" s="67">
        <v>349.8787606591923</v>
      </c>
      <c r="F40" s="67">
        <v>345.0701222371177</v>
      </c>
      <c r="G40" s="67">
        <v>325.0875694321544</v>
      </c>
      <c r="H40" s="67">
        <v>334.7618385630293</v>
      </c>
      <c r="I40" s="67">
        <v>332.2410867467631</v>
      </c>
      <c r="J40" s="67">
        <v>311.7347739721804</v>
      </c>
      <c r="K40" s="67">
        <v>292.272819033431</v>
      </c>
      <c r="L40" s="67">
        <v>282.1843844742011</v>
      </c>
    </row>
    <row r="41" spans="1:12" ht="12" hidden="1">
      <c r="A41" s="64" t="s">
        <v>273</v>
      </c>
      <c r="B41" s="65">
        <v>157.62185566586245</v>
      </c>
      <c r="C41" s="65">
        <v>161.58804877350568</v>
      </c>
      <c r="D41" s="65">
        <v>159.30315646119004</v>
      </c>
      <c r="E41" s="65">
        <v>169.8011439891788</v>
      </c>
      <c r="F41" s="65">
        <v>164.3498411345364</v>
      </c>
      <c r="G41" s="65">
        <v>158.3654147330172</v>
      </c>
      <c r="H41" s="65">
        <v>166.33027816311147</v>
      </c>
      <c r="I41" s="65">
        <v>165.72728955432012</v>
      </c>
      <c r="J41" s="65">
        <v>160.48129470902853</v>
      </c>
      <c r="K41" s="65">
        <v>154.1400498617757</v>
      </c>
      <c r="L41" s="65">
        <v>146.75310380669026</v>
      </c>
    </row>
    <row r="42" spans="1:12" ht="12" hidden="1">
      <c r="A42" s="66" t="s">
        <v>361</v>
      </c>
      <c r="B42" s="67">
        <v>0</v>
      </c>
      <c r="C42" s="68">
        <v>0</v>
      </c>
      <c r="D42" s="68">
        <v>0</v>
      </c>
      <c r="E42" s="68">
        <v>0</v>
      </c>
      <c r="F42" s="68">
        <v>0</v>
      </c>
      <c r="G42" s="68">
        <v>0</v>
      </c>
      <c r="H42" s="68">
        <v>0</v>
      </c>
      <c r="I42" s="68">
        <v>0</v>
      </c>
      <c r="J42" s="68">
        <v>0</v>
      </c>
      <c r="K42" s="68">
        <v>0</v>
      </c>
      <c r="L42" s="68">
        <v>0</v>
      </c>
    </row>
    <row r="43" spans="1:12" ht="12" hidden="1">
      <c r="A43" s="66" t="s">
        <v>272</v>
      </c>
      <c r="B43" s="67">
        <v>33.183548561234204</v>
      </c>
      <c r="C43" s="68">
        <v>34.018536583895944</v>
      </c>
      <c r="D43" s="68">
        <v>33.537506623408426</v>
      </c>
      <c r="E43" s="68">
        <v>35.74760926087975</v>
      </c>
      <c r="F43" s="68">
        <v>34.599966554639245</v>
      </c>
      <c r="G43" s="68">
        <v>33.340087312214166</v>
      </c>
      <c r="H43" s="68">
        <v>35.01690066591821</v>
      </c>
      <c r="I43" s="68">
        <v>34.88995569564635</v>
      </c>
      <c r="J43" s="68">
        <v>33.785535728216544</v>
      </c>
      <c r="K43" s="68">
        <v>32.450536813005414</v>
      </c>
      <c r="L43" s="68">
        <v>30.89539027509268</v>
      </c>
    </row>
    <row r="44" spans="1:12" ht="12" hidden="1">
      <c r="A44" s="66" t="s">
        <v>274</v>
      </c>
      <c r="B44" s="67">
        <v>124.43830710462825</v>
      </c>
      <c r="C44" s="67">
        <v>127.56951218960974</v>
      </c>
      <c r="D44" s="67">
        <v>125.76564983778161</v>
      </c>
      <c r="E44" s="67">
        <v>134.05353472829904</v>
      </c>
      <c r="F44" s="67">
        <v>129.74987457989715</v>
      </c>
      <c r="G44" s="67">
        <v>125.02532742080304</v>
      </c>
      <c r="H44" s="67">
        <v>131.31337749719327</v>
      </c>
      <c r="I44" s="67">
        <v>130.83733385867376</v>
      </c>
      <c r="J44" s="67">
        <v>126.69575898081197</v>
      </c>
      <c r="K44" s="67">
        <v>121.68951304877028</v>
      </c>
      <c r="L44" s="67">
        <v>115.85771353159758</v>
      </c>
    </row>
    <row r="45" spans="1:12" ht="12.75" hidden="1" thickBot="1">
      <c r="A45" s="49" t="s">
        <v>357</v>
      </c>
      <c r="B45" s="69">
        <v>522.413830028155</v>
      </c>
      <c r="C45" s="69">
        <v>534.9723420898089</v>
      </c>
      <c r="D45" s="69">
        <v>522.0872015815888</v>
      </c>
      <c r="E45" s="69">
        <v>547.7916719102808</v>
      </c>
      <c r="F45" s="69">
        <v>528.6326746427692</v>
      </c>
      <c r="G45" s="69">
        <v>500.43661116708046</v>
      </c>
      <c r="H45" s="69">
        <v>519.2358184594796</v>
      </c>
      <c r="I45" s="69">
        <v>510.6635494012146</v>
      </c>
      <c r="J45" s="69">
        <v>490.9753966987373</v>
      </c>
      <c r="K45" s="69">
        <v>460.14136782092663</v>
      </c>
      <c r="L45" s="69">
        <v>450.82015718111023</v>
      </c>
    </row>
    <row r="47" ht="12">
      <c r="A47" s="70" t="s">
        <v>278</v>
      </c>
    </row>
    <row r="48" spans="1:12" ht="15" thickBot="1">
      <c r="A48" s="71" t="s">
        <v>351</v>
      </c>
      <c r="B48" s="47"/>
      <c r="C48" s="47"/>
      <c r="D48" s="47"/>
      <c r="E48" s="47"/>
      <c r="F48" s="47"/>
      <c r="G48" s="47"/>
      <c r="H48" s="47"/>
      <c r="I48" s="47"/>
      <c r="J48" s="47"/>
      <c r="K48" s="47"/>
      <c r="L48" s="47"/>
    </row>
    <row r="49" spans="1:32" ht="12.75" thickBot="1">
      <c r="A49" s="48"/>
      <c r="B49" s="49">
        <v>1990</v>
      </c>
      <c r="C49" s="72">
        <v>1991</v>
      </c>
      <c r="D49" s="72">
        <v>1992</v>
      </c>
      <c r="E49" s="49">
        <v>1993</v>
      </c>
      <c r="F49" s="49">
        <v>1994</v>
      </c>
      <c r="G49" s="49">
        <v>1995</v>
      </c>
      <c r="H49" s="49">
        <v>1996</v>
      </c>
      <c r="I49" s="49">
        <v>1997</v>
      </c>
      <c r="J49" s="49">
        <v>1998</v>
      </c>
      <c r="K49" s="49">
        <v>1999</v>
      </c>
      <c r="L49" s="49">
        <v>2000</v>
      </c>
      <c r="M49" s="94">
        <v>2001</v>
      </c>
      <c r="N49" s="94">
        <v>2002</v>
      </c>
      <c r="O49" s="94">
        <v>2003</v>
      </c>
      <c r="P49" s="94">
        <v>2004</v>
      </c>
      <c r="Q49" s="94">
        <v>2005</v>
      </c>
      <c r="R49" s="94">
        <v>2006</v>
      </c>
      <c r="S49" s="94">
        <v>2007</v>
      </c>
      <c r="T49" s="94">
        <v>2008</v>
      </c>
      <c r="U49" s="94">
        <v>2009</v>
      </c>
      <c r="V49" s="94">
        <v>2010</v>
      </c>
      <c r="W49" s="94">
        <v>2011</v>
      </c>
      <c r="X49" s="94">
        <v>2012</v>
      </c>
      <c r="Y49" s="94">
        <v>2013</v>
      </c>
      <c r="Z49" s="94">
        <v>2014</v>
      </c>
      <c r="AA49" s="94">
        <v>2015</v>
      </c>
      <c r="AB49" s="94">
        <v>2016</v>
      </c>
      <c r="AC49" s="94">
        <v>2017</v>
      </c>
      <c r="AD49" s="94">
        <v>2018</v>
      </c>
      <c r="AE49" s="94">
        <v>2019</v>
      </c>
      <c r="AF49" s="94">
        <v>2020</v>
      </c>
    </row>
    <row r="50" spans="1:12" ht="12">
      <c r="A50" s="50" t="s">
        <v>279</v>
      </c>
      <c r="B50" s="73">
        <v>0</v>
      </c>
      <c r="C50" s="73">
        <v>0</v>
      </c>
      <c r="D50" s="73">
        <v>0</v>
      </c>
      <c r="E50" s="73">
        <v>0</v>
      </c>
      <c r="F50" s="73">
        <v>0</v>
      </c>
      <c r="G50" s="73">
        <v>0</v>
      </c>
      <c r="H50" s="73">
        <v>0</v>
      </c>
      <c r="I50" s="73">
        <v>0</v>
      </c>
      <c r="J50" s="73">
        <v>0</v>
      </c>
      <c r="K50" s="73">
        <v>0</v>
      </c>
      <c r="L50" s="73">
        <v>0</v>
      </c>
    </row>
    <row r="51" spans="1:12" ht="12">
      <c r="A51" s="70" t="s">
        <v>280</v>
      </c>
      <c r="B51" s="74">
        <v>0</v>
      </c>
      <c r="C51" s="74">
        <v>0</v>
      </c>
      <c r="D51" s="74">
        <v>0</v>
      </c>
      <c r="E51" s="74">
        <v>0</v>
      </c>
      <c r="F51" s="74">
        <v>0</v>
      </c>
      <c r="G51" s="74">
        <v>0</v>
      </c>
      <c r="H51" s="74">
        <v>0</v>
      </c>
      <c r="I51" s="74">
        <v>0</v>
      </c>
      <c r="J51" s="74">
        <v>0</v>
      </c>
      <c r="K51" s="74">
        <v>0</v>
      </c>
      <c r="L51" s="74">
        <v>0</v>
      </c>
    </row>
    <row r="52" spans="1:12" ht="12">
      <c r="A52" s="70" t="s">
        <v>281</v>
      </c>
      <c r="B52" s="74">
        <v>0</v>
      </c>
      <c r="C52" s="74">
        <v>0</v>
      </c>
      <c r="D52" s="74">
        <v>0</v>
      </c>
      <c r="E52" s="74">
        <v>0</v>
      </c>
      <c r="F52" s="74">
        <v>0</v>
      </c>
      <c r="G52" s="74">
        <v>0</v>
      </c>
      <c r="H52" s="74">
        <v>0</v>
      </c>
      <c r="I52" s="74">
        <v>0</v>
      </c>
      <c r="J52" s="74">
        <v>0</v>
      </c>
      <c r="K52" s="74">
        <v>0</v>
      </c>
      <c r="L52" s="74">
        <v>0</v>
      </c>
    </row>
    <row r="53" spans="1:12" ht="12">
      <c r="A53" s="50" t="s">
        <v>282</v>
      </c>
      <c r="B53" s="74">
        <v>0</v>
      </c>
      <c r="C53" s="74">
        <v>0</v>
      </c>
      <c r="D53" s="74">
        <v>0</v>
      </c>
      <c r="E53" s="74">
        <v>0</v>
      </c>
      <c r="F53" s="74">
        <v>0</v>
      </c>
      <c r="G53" s="74">
        <v>0</v>
      </c>
      <c r="H53" s="74">
        <v>0</v>
      </c>
      <c r="I53" s="74">
        <v>0</v>
      </c>
      <c r="J53" s="74">
        <v>0</v>
      </c>
      <c r="K53" s="74">
        <v>0</v>
      </c>
      <c r="L53" s="74">
        <v>0</v>
      </c>
    </row>
    <row r="54" spans="1:12" ht="12">
      <c r="A54" s="50" t="s">
        <v>369</v>
      </c>
      <c r="B54" s="74">
        <v>1.4389900657777162</v>
      </c>
      <c r="C54" s="74">
        <v>1.4389900657777162</v>
      </c>
      <c r="D54" s="74">
        <v>1.4389900657777162</v>
      </c>
      <c r="E54" s="74">
        <v>1.5951376183608377</v>
      </c>
      <c r="F54" s="74">
        <v>1.5951376183608377</v>
      </c>
      <c r="G54" s="74">
        <v>1.5951376183608377</v>
      </c>
      <c r="H54" s="74">
        <v>1.5951376183608377</v>
      </c>
      <c r="I54" s="74">
        <v>1.5951376183608377</v>
      </c>
      <c r="J54" s="74">
        <v>1.5951376183608377</v>
      </c>
      <c r="K54" s="74">
        <v>1.5951376183608377</v>
      </c>
      <c r="L54" s="74">
        <v>1.5951376183608377</v>
      </c>
    </row>
    <row r="55" spans="1:12" ht="12">
      <c r="A55" s="75" t="s">
        <v>370</v>
      </c>
      <c r="B55" s="74">
        <v>0.4778810098074359</v>
      </c>
      <c r="C55" s="74">
        <v>0.4778810098074359</v>
      </c>
      <c r="D55" s="74">
        <v>0.4778810098074359</v>
      </c>
      <c r="E55" s="74">
        <v>0.4742519924661224</v>
      </c>
      <c r="F55" s="74">
        <v>0.4742519924661224</v>
      </c>
      <c r="G55" s="74">
        <v>0.4742519924661224</v>
      </c>
      <c r="H55" s="74">
        <v>0.4742519924661224</v>
      </c>
      <c r="I55" s="74">
        <v>0.4742519924661224</v>
      </c>
      <c r="J55" s="74">
        <v>0.4742519924661224</v>
      </c>
      <c r="K55" s="74">
        <v>0.4742519924661224</v>
      </c>
      <c r="L55" s="74">
        <v>0.4742519924661224</v>
      </c>
    </row>
    <row r="56" spans="1:12" ht="55.5">
      <c r="A56" s="75" t="s">
        <v>371</v>
      </c>
      <c r="B56" s="74">
        <v>0.7850311359319335</v>
      </c>
      <c r="C56" s="74">
        <v>0.7850311359319335</v>
      </c>
      <c r="D56" s="74">
        <v>0.7850311359319335</v>
      </c>
      <c r="E56" s="74">
        <v>0.8486324710303847</v>
      </c>
      <c r="F56" s="74">
        <v>0.8486324710303847</v>
      </c>
      <c r="G56" s="74">
        <v>0.8486324710303847</v>
      </c>
      <c r="H56" s="74">
        <v>0.8486324710303847</v>
      </c>
      <c r="I56" s="74">
        <v>0.8486324710303847</v>
      </c>
      <c r="J56" s="74">
        <v>0.8486324710303847</v>
      </c>
      <c r="K56" s="74">
        <v>0.8486324710303847</v>
      </c>
      <c r="L56" s="74">
        <v>0.8486324710303847</v>
      </c>
    </row>
    <row r="57" spans="1:12" ht="12">
      <c r="A57" s="75" t="s">
        <v>372</v>
      </c>
      <c r="B57" s="74">
        <v>1.7279393715605238</v>
      </c>
      <c r="C57" s="74">
        <v>1.7279393715605238</v>
      </c>
      <c r="D57" s="74">
        <v>1.7279393715605238</v>
      </c>
      <c r="E57" s="74">
        <v>1.7312836620958023</v>
      </c>
      <c r="F57" s="74">
        <v>1.7312836620958023</v>
      </c>
      <c r="G57" s="74">
        <v>1.7312836620958023</v>
      </c>
      <c r="H57" s="74">
        <v>1.7312836620958023</v>
      </c>
      <c r="I57" s="74">
        <v>1.7312836620958023</v>
      </c>
      <c r="J57" s="74">
        <v>1.7312836620958023</v>
      </c>
      <c r="K57" s="74">
        <v>1.7312836620958023</v>
      </c>
      <c r="L57" s="74">
        <v>1.7312836620958023</v>
      </c>
    </row>
    <row r="58" spans="1:12" ht="45.75" thickBot="1">
      <c r="A58" s="76" t="s">
        <v>373</v>
      </c>
      <c r="B58" s="77">
        <v>-1.5518614515221771</v>
      </c>
      <c r="C58" s="77">
        <v>-1.5518614515221771</v>
      </c>
      <c r="D58" s="77">
        <v>-1.5518614515221771</v>
      </c>
      <c r="E58" s="77">
        <v>-1.459030507231472</v>
      </c>
      <c r="F58" s="77">
        <v>-1.459030507231472</v>
      </c>
      <c r="G58" s="77">
        <v>-1.459030507231472</v>
      </c>
      <c r="H58" s="77">
        <v>-1.459030507231472</v>
      </c>
      <c r="I58" s="77">
        <v>-1.459030507231472</v>
      </c>
      <c r="J58" s="77">
        <v>-1.459030507231472</v>
      </c>
      <c r="K58" s="77">
        <v>-1.459030507231472</v>
      </c>
      <c r="L58" s="77">
        <v>-1.459030507231472</v>
      </c>
    </row>
    <row r="59" spans="1:32" ht="12">
      <c r="A59" s="78" t="s">
        <v>25</v>
      </c>
      <c r="B59" s="74">
        <v>1.4389900657777162</v>
      </c>
      <c r="C59" s="74">
        <v>1.4389900657777162</v>
      </c>
      <c r="D59" s="74">
        <v>1.4389900657777162</v>
      </c>
      <c r="E59" s="74">
        <v>1.5951376183608377</v>
      </c>
      <c r="F59" s="74">
        <v>1.5951376183608377</v>
      </c>
      <c r="G59" s="74">
        <v>1.5951376183608377</v>
      </c>
      <c r="H59" s="74">
        <v>1.5951376183608377</v>
      </c>
      <c r="I59" s="74">
        <v>1.5951376183608377</v>
      </c>
      <c r="J59" s="74">
        <v>1.5951376183608377</v>
      </c>
      <c r="K59" s="74">
        <v>1.5951376183608377</v>
      </c>
      <c r="L59" s="74">
        <v>1.5951376183608377</v>
      </c>
      <c r="M59" s="74">
        <f>L59+L59*$M$60</f>
        <v>1.6116554209976652</v>
      </c>
      <c r="N59" s="74">
        <f aca="true" t="shared" si="4" ref="N59:AF59">M59+M59*$M$60</f>
        <v>1.6283442670609714</v>
      </c>
      <c r="O59" s="74">
        <f t="shared" si="4"/>
        <v>1.6452059277218</v>
      </c>
      <c r="P59" s="74">
        <f t="shared" si="4"/>
        <v>1.662242192491841</v>
      </c>
      <c r="Q59" s="74">
        <f t="shared" si="4"/>
        <v>1.6794548694133482</v>
      </c>
      <c r="R59" s="74">
        <f t="shared" si="4"/>
        <v>1.696845785251027</v>
      </c>
      <c r="S59" s="74">
        <f t="shared" si="4"/>
        <v>1.7144167856859054</v>
      </c>
      <c r="T59" s="74">
        <f t="shared" si="4"/>
        <v>1.7321697355112151</v>
      </c>
      <c r="U59" s="74">
        <f t="shared" si="4"/>
        <v>1.7501065188303004</v>
      </c>
      <c r="V59" s="74">
        <f t="shared" si="4"/>
        <v>1.7682290392565756</v>
      </c>
      <c r="W59" s="74">
        <f t="shared" si="4"/>
        <v>1.7865392201155543</v>
      </c>
      <c r="X59" s="74">
        <f t="shared" si="4"/>
        <v>1.8050390046489695</v>
      </c>
      <c r="Y59" s="74">
        <f t="shared" si="4"/>
        <v>1.8237303562210085</v>
      </c>
      <c r="Z59" s="74">
        <f t="shared" si="4"/>
        <v>1.8426152585266826</v>
      </c>
      <c r="AA59" s="74">
        <f t="shared" si="4"/>
        <v>1.8616957158023544</v>
      </c>
      <c r="AB59" s="74">
        <f t="shared" si="4"/>
        <v>1.880973753038446</v>
      </c>
      <c r="AC59" s="74">
        <f t="shared" si="4"/>
        <v>1.900451416194349</v>
      </c>
      <c r="AD59" s="74">
        <f t="shared" si="4"/>
        <v>1.9201307724155605</v>
      </c>
      <c r="AE59" s="74">
        <f t="shared" si="4"/>
        <v>1.9400139102530665</v>
      </c>
      <c r="AF59" s="74">
        <f t="shared" si="4"/>
        <v>1.9601029398849985</v>
      </c>
    </row>
    <row r="60" ht="12">
      <c r="M60" s="95">
        <f>(L59/B59)^(1/10)-1</f>
        <v>0.010355095664912772</v>
      </c>
    </row>
    <row r="62" ht="12">
      <c r="A62" t="s">
        <v>141</v>
      </c>
    </row>
    <row r="63" ht="15.75" thickBot="1">
      <c r="A63" s="79" t="s">
        <v>374</v>
      </c>
    </row>
    <row r="64" spans="1:32" ht="12.75" thickBot="1">
      <c r="A64" s="80"/>
      <c r="B64" s="80">
        <v>1990</v>
      </c>
      <c r="C64" s="80">
        <v>1991</v>
      </c>
      <c r="D64" s="80">
        <v>1992</v>
      </c>
      <c r="E64" s="80">
        <v>1993</v>
      </c>
      <c r="F64" s="80">
        <v>1994</v>
      </c>
      <c r="G64" s="80">
        <v>1995</v>
      </c>
      <c r="H64" s="80">
        <v>1996</v>
      </c>
      <c r="I64" s="80">
        <v>1997</v>
      </c>
      <c r="J64" s="80">
        <v>1998</v>
      </c>
      <c r="K64" s="80">
        <v>1999</v>
      </c>
      <c r="L64" s="80">
        <v>2000</v>
      </c>
      <c r="M64" s="94">
        <v>2001</v>
      </c>
      <c r="N64" s="94">
        <v>2002</v>
      </c>
      <c r="O64" s="94">
        <v>2003</v>
      </c>
      <c r="P64" s="94">
        <v>2004</v>
      </c>
      <c r="Q64" s="94">
        <v>2005</v>
      </c>
      <c r="R64" s="94">
        <v>2006</v>
      </c>
      <c r="S64" s="94">
        <v>2007</v>
      </c>
      <c r="T64" s="94">
        <v>2008</v>
      </c>
      <c r="U64" s="94">
        <v>2009</v>
      </c>
      <c r="V64" s="94">
        <v>2010</v>
      </c>
      <c r="W64" s="94">
        <v>2011</v>
      </c>
      <c r="X64" s="94">
        <v>2012</v>
      </c>
      <c r="Y64" s="94">
        <v>2013</v>
      </c>
      <c r="Z64" s="94">
        <v>2014</v>
      </c>
      <c r="AA64" s="94">
        <v>2015</v>
      </c>
      <c r="AB64" s="94">
        <v>2016</v>
      </c>
      <c r="AC64" s="94">
        <v>2017</v>
      </c>
      <c r="AD64" s="94">
        <v>2018</v>
      </c>
      <c r="AE64" s="94">
        <v>2019</v>
      </c>
      <c r="AF64" s="94">
        <v>2020</v>
      </c>
    </row>
    <row r="65" spans="1:12" ht="12">
      <c r="A65" s="81" t="s">
        <v>375</v>
      </c>
      <c r="B65" s="82">
        <v>0.8498388682276681</v>
      </c>
      <c r="C65" s="82">
        <v>0.8629829126427172</v>
      </c>
      <c r="D65" s="82">
        <v>0.8987146756328448</v>
      </c>
      <c r="E65" s="82">
        <v>0.9233293125243632</v>
      </c>
      <c r="F65" s="82">
        <v>0.9658065846951815</v>
      </c>
      <c r="G65" s="82">
        <v>1.0114715494885838</v>
      </c>
      <c r="H65" s="82">
        <v>1.039062631225103</v>
      </c>
      <c r="I65" s="82">
        <v>1.0875779456225174</v>
      </c>
      <c r="J65" s="82">
        <v>1.0965615438373253</v>
      </c>
      <c r="K65" s="82">
        <v>1.1269419226235062</v>
      </c>
      <c r="L65" s="82">
        <v>1.1394538687442322</v>
      </c>
    </row>
    <row r="66" spans="1:12" ht="12">
      <c r="A66" s="64" t="s">
        <v>376</v>
      </c>
      <c r="B66" s="83">
        <v>0</v>
      </c>
      <c r="C66" s="83">
        <v>0</v>
      </c>
      <c r="D66" s="83">
        <v>0</v>
      </c>
      <c r="E66" s="83">
        <v>0</v>
      </c>
      <c r="F66" s="83">
        <v>0</v>
      </c>
      <c r="G66" s="83">
        <v>0</v>
      </c>
      <c r="H66" s="83">
        <v>0</v>
      </c>
      <c r="I66" s="83">
        <v>0</v>
      </c>
      <c r="J66" s="83">
        <v>0</v>
      </c>
      <c r="K66" s="83">
        <v>0</v>
      </c>
      <c r="L66" s="83">
        <v>0</v>
      </c>
    </row>
    <row r="67" spans="1:12" ht="12">
      <c r="A67" s="84" t="s">
        <v>377</v>
      </c>
      <c r="B67" s="85">
        <v>0.031822143838380085</v>
      </c>
      <c r="C67" s="85">
        <v>0.03278854300050008</v>
      </c>
      <c r="D67" s="85">
        <v>0.03535947156512408</v>
      </c>
      <c r="E67" s="85">
        <v>0.03535947156512408</v>
      </c>
      <c r="F67" s="85">
        <v>0.0386766750382741</v>
      </c>
      <c r="G67" s="85">
        <v>0.0386766750382741</v>
      </c>
      <c r="H67" s="85">
        <v>0.0386766750382741</v>
      </c>
      <c r="I67" s="85">
        <v>0.0410796342247201</v>
      </c>
      <c r="J67" s="85">
        <v>0.05016071841480013</v>
      </c>
      <c r="K67" s="85">
        <v>0.05016071841480013</v>
      </c>
      <c r="L67" s="85">
        <v>0.05073135411052814</v>
      </c>
    </row>
    <row r="68" spans="1:32" ht="12">
      <c r="A68" s="64" t="s">
        <v>378</v>
      </c>
      <c r="B68" s="86">
        <v>0.8816610120660482</v>
      </c>
      <c r="C68" s="86">
        <v>0.8957714556432173</v>
      </c>
      <c r="D68" s="86">
        <v>0.9340741471979689</v>
      </c>
      <c r="E68" s="86">
        <v>0.9586887840894873</v>
      </c>
      <c r="F68" s="86">
        <v>1.0044832597334556</v>
      </c>
      <c r="G68" s="86">
        <v>1.0501482245268579</v>
      </c>
      <c r="H68" s="86">
        <v>1.077739306263377</v>
      </c>
      <c r="I68" s="86">
        <v>1.1286575798472376</v>
      </c>
      <c r="J68" s="86">
        <v>1.1467222622521254</v>
      </c>
      <c r="K68" s="86">
        <v>1.1771026410383063</v>
      </c>
      <c r="L68" s="86">
        <v>1.1901852228547602</v>
      </c>
      <c r="M68" s="86">
        <f>L68+L68*$M$69</f>
        <v>1.226438698475328</v>
      </c>
      <c r="N68" s="86">
        <f aca="true" t="shared" si="5" ref="N68:AF68">M68+M68*$M$69</f>
        <v>1.2637964681749454</v>
      </c>
      <c r="O68" s="86">
        <f t="shared" si="5"/>
        <v>1.3022921691536922</v>
      </c>
      <c r="P68" s="86">
        <f t="shared" si="5"/>
        <v>1.3419604632130202</v>
      </c>
      <c r="Q68" s="86">
        <f t="shared" si="5"/>
        <v>1.3828370679654856</v>
      </c>
      <c r="R68" s="86">
        <f t="shared" si="5"/>
        <v>1.424958788995139</v>
      </c>
      <c r="S68" s="86">
        <f t="shared" si="5"/>
        <v>1.468363552997534</v>
      </c>
      <c r="T68" s="86">
        <f t="shared" si="5"/>
        <v>1.5130904419291926</v>
      </c>
      <c r="U68" s="86">
        <f t="shared" si="5"/>
        <v>1.5591797281972746</v>
      </c>
      <c r="V68" s="86">
        <f t="shared" si="5"/>
        <v>1.606672910921138</v>
      </c>
      <c r="W68" s="86">
        <f t="shared" si="5"/>
        <v>1.65561275329844</v>
      </c>
      <c r="X68" s="86">
        <f t="shared" si="5"/>
        <v>1.7060433211094221</v>
      </c>
      <c r="Y68" s="86">
        <f t="shared" si="5"/>
        <v>1.758010022394051</v>
      </c>
      <c r="Z68" s="86">
        <f t="shared" si="5"/>
        <v>1.811559648337738</v>
      </c>
      <c r="AA68" s="86">
        <f t="shared" si="5"/>
        <v>1.8667404154024547</v>
      </c>
      <c r="AB68" s="86">
        <f t="shared" si="5"/>
        <v>1.9236020087411747</v>
      </c>
      <c r="AC68" s="86">
        <f t="shared" si="5"/>
        <v>1.9821956269347383</v>
      </c>
      <c r="AD68" s="86">
        <f t="shared" si="5"/>
        <v>2.042574028091416</v>
      </c>
      <c r="AE68" s="86">
        <f t="shared" si="5"/>
        <v>2.1047915773506825</v>
      </c>
      <c r="AF68" s="86">
        <f t="shared" si="5"/>
        <v>2.1689042958339724</v>
      </c>
    </row>
    <row r="69" ht="12">
      <c r="M69" s="95">
        <f>(L68/B68)^(1/10)-1</f>
        <v>0.030460364424295783</v>
      </c>
    </row>
    <row r="71" ht="12.75" thickBot="1">
      <c r="A71" s="57" t="s">
        <v>380</v>
      </c>
    </row>
    <row r="72" spans="1:32" ht="12.75" thickBot="1">
      <c r="A72" s="87" t="s">
        <v>351</v>
      </c>
      <c r="B72" s="87">
        <v>1990</v>
      </c>
      <c r="C72" s="87">
        <v>1991</v>
      </c>
      <c r="D72" s="87">
        <v>1992</v>
      </c>
      <c r="E72" s="87">
        <v>1993</v>
      </c>
      <c r="F72" s="87">
        <v>1994</v>
      </c>
      <c r="G72" s="87">
        <v>1995</v>
      </c>
      <c r="H72" s="87">
        <v>1996</v>
      </c>
      <c r="I72" s="87">
        <v>1997</v>
      </c>
      <c r="J72" s="87">
        <v>1998</v>
      </c>
      <c r="K72" s="87">
        <v>1999</v>
      </c>
      <c r="L72" s="87">
        <v>2000</v>
      </c>
      <c r="M72" s="94">
        <v>2001</v>
      </c>
      <c r="N72" s="94">
        <v>2002</v>
      </c>
      <c r="O72" s="94">
        <v>2003</v>
      </c>
      <c r="P72" s="94">
        <v>2004</v>
      </c>
      <c r="Q72" s="94">
        <v>2005</v>
      </c>
      <c r="R72" s="94">
        <v>2006</v>
      </c>
      <c r="S72" s="94">
        <v>2007</v>
      </c>
      <c r="T72" s="94">
        <v>2008</v>
      </c>
      <c r="U72" s="94">
        <v>2009</v>
      </c>
      <c r="V72" s="94">
        <v>2010</v>
      </c>
      <c r="W72" s="94">
        <v>2011</v>
      </c>
      <c r="X72" s="94">
        <v>2012</v>
      </c>
      <c r="Y72" s="94">
        <v>2013</v>
      </c>
      <c r="Z72" s="94">
        <v>2014</v>
      </c>
      <c r="AA72" s="94">
        <v>2015</v>
      </c>
      <c r="AB72" s="94">
        <v>2016</v>
      </c>
      <c r="AC72" s="94">
        <v>2017</v>
      </c>
      <c r="AD72" s="94">
        <v>2018</v>
      </c>
      <c r="AE72" s="94">
        <v>2019</v>
      </c>
      <c r="AF72" s="94">
        <v>2020</v>
      </c>
    </row>
    <row r="73" spans="1:12" ht="12">
      <c r="A73" s="88" t="s">
        <v>381</v>
      </c>
      <c r="B73" s="89">
        <v>0.016267904102863637</v>
      </c>
      <c r="C73" s="89">
        <v>0.016367411751289772</v>
      </c>
      <c r="D73" s="89">
        <v>0.016371505462295457</v>
      </c>
      <c r="E73" s="89">
        <v>0.016404732087545455</v>
      </c>
      <c r="F73" s="89">
        <v>0.016397193830062495</v>
      </c>
      <c r="G73" s="89">
        <v>0.016393895014397725</v>
      </c>
      <c r="H73" s="89">
        <v>0.016446861540613634</v>
      </c>
      <c r="I73" s="89">
        <v>0.016496926698835228</v>
      </c>
      <c r="J73" s="89">
        <v>0.016527914368875</v>
      </c>
      <c r="K73" s="89">
        <v>0.016600594299545454</v>
      </c>
      <c r="L73" s="89">
        <v>0.016890505878630682</v>
      </c>
    </row>
    <row r="74" spans="1:12" ht="12">
      <c r="A74" s="88" t="s">
        <v>382</v>
      </c>
      <c r="B74" s="89">
        <v>0.010242519334765714</v>
      </c>
      <c r="C74" s="89">
        <v>0.010449611328754285</v>
      </c>
      <c r="D74" s="89">
        <v>0.010517896097279999</v>
      </c>
      <c r="E74" s="89">
        <v>0.01057872526518857</v>
      </c>
      <c r="F74" s="89">
        <v>0.010831699114217143</v>
      </c>
      <c r="G74" s="89">
        <v>0.010658541398125715</v>
      </c>
      <c r="H74" s="89">
        <v>0.01072992288384</v>
      </c>
      <c r="I74" s="89">
        <v>0.010839347532</v>
      </c>
      <c r="J74" s="89">
        <v>0.01091009498304</v>
      </c>
      <c r="K74" s="89">
        <v>0.011171159489828568</v>
      </c>
      <c r="L74" s="89">
        <v>0.011366251811794287</v>
      </c>
    </row>
    <row r="75" spans="1:12" ht="12">
      <c r="A75" s="88" t="s">
        <v>383</v>
      </c>
      <c r="B75" s="89">
        <v>0</v>
      </c>
      <c r="C75" s="89">
        <v>0</v>
      </c>
      <c r="D75" s="89">
        <v>0</v>
      </c>
      <c r="E75" s="89">
        <v>0</v>
      </c>
      <c r="F75" s="89">
        <v>0</v>
      </c>
      <c r="G75" s="89">
        <v>0</v>
      </c>
      <c r="H75" s="89">
        <v>0</v>
      </c>
      <c r="I75" s="89">
        <v>0</v>
      </c>
      <c r="J75" s="89">
        <v>0</v>
      </c>
      <c r="K75" s="89">
        <v>0</v>
      </c>
      <c r="L75" s="89">
        <v>0</v>
      </c>
    </row>
    <row r="76" spans="1:12" ht="12">
      <c r="A76" s="90" t="s">
        <v>384</v>
      </c>
      <c r="B76" s="89">
        <v>0</v>
      </c>
      <c r="C76" s="89">
        <v>0</v>
      </c>
      <c r="D76" s="89">
        <v>0</v>
      </c>
      <c r="E76" s="89">
        <v>0</v>
      </c>
      <c r="F76" s="89">
        <v>0</v>
      </c>
      <c r="G76" s="89">
        <v>0</v>
      </c>
      <c r="H76" s="89">
        <v>0</v>
      </c>
      <c r="I76" s="89">
        <v>0</v>
      </c>
      <c r="J76" s="89">
        <v>0</v>
      </c>
      <c r="K76" s="89">
        <v>0</v>
      </c>
      <c r="L76" s="89">
        <v>0</v>
      </c>
    </row>
    <row r="77" spans="1:12" ht="12">
      <c r="A77" s="90" t="s">
        <v>385</v>
      </c>
      <c r="B77" s="89">
        <v>0</v>
      </c>
      <c r="C77" s="89">
        <v>0</v>
      </c>
      <c r="D77" s="89">
        <v>0</v>
      </c>
      <c r="E77" s="89">
        <v>0</v>
      </c>
      <c r="F77" s="89">
        <v>0</v>
      </c>
      <c r="G77" s="89">
        <v>0</v>
      </c>
      <c r="H77" s="89">
        <v>0</v>
      </c>
      <c r="I77" s="89">
        <v>0</v>
      </c>
      <c r="J77" s="89">
        <v>0</v>
      </c>
      <c r="K77" s="89">
        <v>0</v>
      </c>
      <c r="L77" s="89">
        <v>0</v>
      </c>
    </row>
    <row r="78" spans="1:12" ht="12.75" thickBot="1">
      <c r="A78" s="90" t="s">
        <v>386</v>
      </c>
      <c r="B78" s="89">
        <v>0</v>
      </c>
      <c r="C78" s="89">
        <v>0</v>
      </c>
      <c r="D78" s="89">
        <v>0</v>
      </c>
      <c r="E78" s="89">
        <v>0</v>
      </c>
      <c r="F78" s="89">
        <v>0</v>
      </c>
      <c r="G78" s="89">
        <v>0</v>
      </c>
      <c r="H78" s="89">
        <v>0</v>
      </c>
      <c r="I78" s="89">
        <v>0</v>
      </c>
      <c r="J78" s="89">
        <v>0</v>
      </c>
      <c r="K78" s="89">
        <v>0</v>
      </c>
      <c r="L78" s="89">
        <v>0</v>
      </c>
    </row>
    <row r="79" spans="1:32" ht="12.75" thickBot="1">
      <c r="A79" s="91" t="s">
        <v>387</v>
      </c>
      <c r="B79" s="92">
        <v>0.02651042343762935</v>
      </c>
      <c r="C79" s="92">
        <v>0.026817023080044057</v>
      </c>
      <c r="D79" s="92">
        <v>0.026889401559575456</v>
      </c>
      <c r="E79" s="92">
        <v>0.026983457352734025</v>
      </c>
      <c r="F79" s="92">
        <v>0.027228892944279638</v>
      </c>
      <c r="G79" s="92">
        <v>0.027052436412523438</v>
      </c>
      <c r="H79" s="92">
        <v>0.027176784424453634</v>
      </c>
      <c r="I79" s="92">
        <v>0.027336274230835227</v>
      </c>
      <c r="J79" s="92">
        <v>0.027438009351915003</v>
      </c>
      <c r="K79" s="92">
        <v>0.02777175378937402</v>
      </c>
      <c r="L79" s="92">
        <v>0.028256757690424968</v>
      </c>
      <c r="M79" s="92">
        <f>L79+L79*$M$80</f>
        <v>0.028437596892125886</v>
      </c>
      <c r="N79" s="92">
        <f aca="true" t="shared" si="6" ref="N79:AF79">M79+M79*$M$80</f>
        <v>0.028619593438814157</v>
      </c>
      <c r="O79" s="92">
        <f t="shared" si="6"/>
        <v>0.028802754737331918</v>
      </c>
      <c r="P79" s="92">
        <f t="shared" si="6"/>
        <v>0.02898708824192404</v>
      </c>
      <c r="Q79" s="92">
        <f t="shared" si="6"/>
        <v>0.029172601454541494</v>
      </c>
      <c r="R79" s="92">
        <f t="shared" si="6"/>
        <v>0.029359301925146655</v>
      </c>
      <c r="S79" s="92">
        <f t="shared" si="6"/>
        <v>0.029547197252020582</v>
      </c>
      <c r="T79" s="92">
        <f t="shared" si="6"/>
        <v>0.029736295082072244</v>
      </c>
      <c r="U79" s="92">
        <f t="shared" si="6"/>
        <v>0.02992660311114973</v>
      </c>
      <c r="V79" s="92">
        <f t="shared" si="6"/>
        <v>0.03011812908435346</v>
      </c>
      <c r="W79" s="92">
        <f t="shared" si="6"/>
        <v>0.030310880796351376</v>
      </c>
      <c r="X79" s="92">
        <f t="shared" si="6"/>
        <v>0.030504866091696187</v>
      </c>
      <c r="Y79" s="92">
        <f t="shared" si="6"/>
        <v>0.030700092865144617</v>
      </c>
      <c r="Z79" s="92">
        <f t="shared" si="6"/>
        <v>0.030896569061978695</v>
      </c>
      <c r="AA79" s="92">
        <f t="shared" si="6"/>
        <v>0.031094302678329123</v>
      </c>
      <c r="AB79" s="92">
        <f t="shared" si="6"/>
        <v>0.03129330176150069</v>
      </c>
      <c r="AC79" s="92">
        <f t="shared" si="6"/>
        <v>0.03149357441029979</v>
      </c>
      <c r="AD79" s="92">
        <f t="shared" si="6"/>
        <v>0.03169512877536401</v>
      </c>
      <c r="AE79" s="92">
        <f t="shared" si="6"/>
        <v>0.03189797305949385</v>
      </c>
      <c r="AF79" s="92">
        <f t="shared" si="6"/>
        <v>0.032102115517986564</v>
      </c>
    </row>
    <row r="80" ht="12">
      <c r="M80" s="95">
        <f>(L79/B79)^(1/10)-1</f>
        <v>0.006399856759298217</v>
      </c>
    </row>
    <row r="81" ht="12">
      <c r="A81" s="90" t="s">
        <v>349</v>
      </c>
    </row>
    <row r="82" spans="1:32" ht="12">
      <c r="A82" t="s">
        <v>436</v>
      </c>
      <c r="B82" s="93">
        <f>B79+B68</f>
        <v>0.9081714355036775</v>
      </c>
      <c r="C82" s="93">
        <f aca="true" t="shared" si="7" ref="C82:AF82">C79+C68</f>
        <v>0.9225884787232613</v>
      </c>
      <c r="D82" s="93">
        <f t="shared" si="7"/>
        <v>0.9609635487575443</v>
      </c>
      <c r="E82" s="93">
        <f t="shared" si="7"/>
        <v>0.9856722414422213</v>
      </c>
      <c r="F82" s="93">
        <f t="shared" si="7"/>
        <v>1.0317121526777353</v>
      </c>
      <c r="G82" s="93">
        <f t="shared" si="7"/>
        <v>1.0772006609393814</v>
      </c>
      <c r="H82" s="93">
        <f t="shared" si="7"/>
        <v>1.1049160906878308</v>
      </c>
      <c r="I82" s="93">
        <f t="shared" si="7"/>
        <v>1.1559938540780728</v>
      </c>
      <c r="J82" s="93">
        <f t="shared" si="7"/>
        <v>1.1741602716040405</v>
      </c>
      <c r="K82" s="93">
        <f t="shared" si="7"/>
        <v>1.2048743948276803</v>
      </c>
      <c r="L82" s="93">
        <f t="shared" si="7"/>
        <v>1.2184419805451852</v>
      </c>
      <c r="M82" s="93">
        <f t="shared" si="7"/>
        <v>1.254876295367454</v>
      </c>
      <c r="N82" s="93">
        <f t="shared" si="7"/>
        <v>1.2924160616137597</v>
      </c>
      <c r="O82" s="93">
        <f t="shared" si="7"/>
        <v>1.3310949238910241</v>
      </c>
      <c r="P82" s="93">
        <f t="shared" si="7"/>
        <v>1.3709475514549443</v>
      </c>
      <c r="Q82" s="93">
        <f t="shared" si="7"/>
        <v>1.412009669420027</v>
      </c>
      <c r="R82" s="93">
        <f t="shared" si="7"/>
        <v>1.4543180909202855</v>
      </c>
      <c r="S82" s="93">
        <f t="shared" si="7"/>
        <v>1.4979107502495546</v>
      </c>
      <c r="T82" s="93">
        <f t="shared" si="7"/>
        <v>1.542826737011265</v>
      </c>
      <c r="U82" s="93">
        <f t="shared" si="7"/>
        <v>1.5891063313084244</v>
      </c>
      <c r="V82" s="93">
        <f t="shared" si="7"/>
        <v>1.6367910400054915</v>
      </c>
      <c r="W82" s="93">
        <f t="shared" si="7"/>
        <v>1.6859236340947914</v>
      </c>
      <c r="X82" s="93">
        <f t="shared" si="7"/>
        <v>1.7365481872011184</v>
      </c>
      <c r="Y82" s="93">
        <f t="shared" si="7"/>
        <v>1.7887101152591955</v>
      </c>
      <c r="Z82" s="93">
        <f t="shared" si="7"/>
        <v>1.8424562173997168</v>
      </c>
      <c r="AA82" s="93">
        <f t="shared" si="7"/>
        <v>1.8978347180807837</v>
      </c>
      <c r="AB82" s="93">
        <f t="shared" si="7"/>
        <v>1.9548953105026754</v>
      </c>
      <c r="AC82" s="93">
        <f t="shared" si="7"/>
        <v>2.0136892013450383</v>
      </c>
      <c r="AD82" s="93">
        <f t="shared" si="7"/>
        <v>2.07426915686678</v>
      </c>
      <c r="AE82" s="93">
        <f t="shared" si="7"/>
        <v>2.136689550410176</v>
      </c>
      <c r="AF82" s="93">
        <f t="shared" si="7"/>
        <v>2.2010064113519587</v>
      </c>
    </row>
    <row r="84" spans="1:32" ht="12">
      <c r="A84" t="s">
        <v>437</v>
      </c>
      <c r="B84" s="93">
        <f>B19+B59</f>
        <v>1.82360731215527</v>
      </c>
      <c r="C84" s="93">
        <f>C19+C59</f>
        <v>1.8296199281442</v>
      </c>
      <c r="D84" s="93">
        <f>D19+D59</f>
        <v>1.8222237198762925</v>
      </c>
      <c r="E84" s="93">
        <f aca="true" t="shared" si="8" ref="E84:AF84">E19+E59</f>
        <v>1.9898151693253074</v>
      </c>
      <c r="F84" s="93">
        <f t="shared" si="8"/>
        <v>1.9831689881255006</v>
      </c>
      <c r="G84" s="93">
        <f t="shared" si="8"/>
        <v>1.9640848567075888</v>
      </c>
      <c r="H84" s="93">
        <f t="shared" si="8"/>
        <v>1.9745235457370782</v>
      </c>
      <c r="I84" s="93">
        <f t="shared" si="8"/>
        <v>1.9695810028278746</v>
      </c>
      <c r="J84" s="93">
        <f t="shared" si="8"/>
        <v>1.959287468246156</v>
      </c>
      <c r="K84" s="93">
        <f t="shared" si="8"/>
        <v>1.9485737375192995</v>
      </c>
      <c r="L84" s="93">
        <f t="shared" si="8"/>
        <v>1.9377945897063564</v>
      </c>
      <c r="M84" s="93">
        <f t="shared" si="8"/>
        <v>1.9503768350515276</v>
      </c>
      <c r="N84" s="93">
        <f t="shared" si="8"/>
        <v>1.9631753253293223</v>
      </c>
      <c r="O84" s="93">
        <f t="shared" si="8"/>
        <v>1.976191312552758</v>
      </c>
      <c r="P84" s="93">
        <f t="shared" si="8"/>
        <v>1.9894260730382423</v>
      </c>
      <c r="Q84" s="93">
        <f t="shared" si="8"/>
        <v>2.0028809075270084</v>
      </c>
      <c r="R84" s="93">
        <f t="shared" si="8"/>
        <v>2.016557141309302</v>
      </c>
      <c r="S84" s="93">
        <f t="shared" si="8"/>
        <v>2.030456124351335</v>
      </c>
      <c r="T84" s="93">
        <f t="shared" si="8"/>
        <v>2.0445792314250117</v>
      </c>
      <c r="U84" s="93">
        <f t="shared" si="8"/>
        <v>2.058927862240448</v>
      </c>
      <c r="V84" s="93">
        <f t="shared" si="8"/>
        <v>2.073503441581286</v>
      </c>
      <c r="W84" s="93">
        <f t="shared" si="8"/>
        <v>2.0883074194428257</v>
      </c>
      <c r="X84" s="93">
        <f t="shared" si="8"/>
        <v>2.10334127117298</v>
      </c>
      <c r="Y84" s="93">
        <f t="shared" si="8"/>
        <v>2.118606497616071</v>
      </c>
      <c r="Z84" s="93">
        <f t="shared" si="8"/>
        <v>2.1341046252594755</v>
      </c>
      <c r="AA84" s="93">
        <f t="shared" si="8"/>
        <v>2.1498372063831437</v>
      </c>
      <c r="AB84" s="93">
        <f t="shared" si="8"/>
        <v>2.165805819211989</v>
      </c>
      <c r="AC84" s="93">
        <f t="shared" si="8"/>
        <v>2.1820120680711828</v>
      </c>
      <c r="AD84" s="93">
        <f t="shared" si="8"/>
        <v>2.198457583544353</v>
      </c>
      <c r="AE84" s="93">
        <f t="shared" si="8"/>
        <v>2.2151440226347123</v>
      </c>
      <c r="AF84" s="93">
        <f t="shared" si="8"/>
        <v>2.2320730689291217</v>
      </c>
    </row>
    <row r="87" ht="12">
      <c r="A87" t="s">
        <v>348</v>
      </c>
    </row>
    <row r="88" spans="1:32" ht="12">
      <c r="A88" t="str">
        <f>A82</f>
        <v>Total Waste</v>
      </c>
      <c r="B88" s="93">
        <f>3.667*B82</f>
        <v>3.330264653991985</v>
      </c>
      <c r="C88" s="93">
        <f aca="true" t="shared" si="9" ref="C88:AF88">3.667*C82</f>
        <v>3.383131951478199</v>
      </c>
      <c r="D88" s="93">
        <f t="shared" si="9"/>
        <v>3.5238533332939146</v>
      </c>
      <c r="E88" s="93">
        <f t="shared" si="9"/>
        <v>3.6144601093686255</v>
      </c>
      <c r="F88" s="93">
        <f t="shared" si="9"/>
        <v>3.783288463869255</v>
      </c>
      <c r="G88" s="93">
        <f t="shared" si="9"/>
        <v>3.9500948236647115</v>
      </c>
      <c r="H88" s="93">
        <f t="shared" si="9"/>
        <v>4.0517273045522755</v>
      </c>
      <c r="I88" s="93">
        <f t="shared" si="9"/>
        <v>4.239029462904292</v>
      </c>
      <c r="J88" s="93">
        <f t="shared" si="9"/>
        <v>4.305645715972016</v>
      </c>
      <c r="K88" s="93">
        <f t="shared" si="9"/>
        <v>4.418274405833103</v>
      </c>
      <c r="L88" s="93">
        <f t="shared" si="9"/>
        <v>4.468026742659194</v>
      </c>
      <c r="M88" s="93">
        <f t="shared" si="9"/>
        <v>4.601631375112453</v>
      </c>
      <c r="N88" s="93">
        <f t="shared" si="9"/>
        <v>4.739289697937656</v>
      </c>
      <c r="O88" s="93">
        <f t="shared" si="9"/>
        <v>4.881125085908385</v>
      </c>
      <c r="P88" s="93">
        <f t="shared" si="9"/>
        <v>5.02726467118528</v>
      </c>
      <c r="Q88" s="93">
        <f t="shared" si="9"/>
        <v>5.1778394577632385</v>
      </c>
      <c r="R88" s="93">
        <f t="shared" si="9"/>
        <v>5.332984439404687</v>
      </c>
      <c r="S88" s="93">
        <f t="shared" si="9"/>
        <v>5.492838721165116</v>
      </c>
      <c r="T88" s="93">
        <f t="shared" si="9"/>
        <v>5.657545644620308</v>
      </c>
      <c r="U88" s="93">
        <f t="shared" si="9"/>
        <v>5.827252916907992</v>
      </c>
      <c r="V88" s="93">
        <f t="shared" si="9"/>
        <v>6.002112743700137</v>
      </c>
      <c r="W88" s="93">
        <f t="shared" si="9"/>
        <v>6.1822819662256</v>
      </c>
      <c r="X88" s="93">
        <f t="shared" si="9"/>
        <v>6.3679222024665005</v>
      </c>
      <c r="Y88" s="93">
        <f t="shared" si="9"/>
        <v>6.559199992655469</v>
      </c>
      <c r="Z88" s="93">
        <f t="shared" si="9"/>
        <v>6.756286949204761</v>
      </c>
      <c r="AA88" s="93">
        <f t="shared" si="9"/>
        <v>6.959359911202234</v>
      </c>
      <c r="AB88" s="93">
        <f t="shared" si="9"/>
        <v>7.168601103613311</v>
      </c>
      <c r="AC88" s="93">
        <f t="shared" si="9"/>
        <v>7.384198301332255</v>
      </c>
      <c r="AD88" s="93">
        <f t="shared" si="9"/>
        <v>7.606344998230482</v>
      </c>
      <c r="AE88" s="93">
        <f t="shared" si="9"/>
        <v>7.835240581354116</v>
      </c>
      <c r="AF88" s="93">
        <f t="shared" si="9"/>
        <v>8.071090510427632</v>
      </c>
    </row>
    <row r="90" spans="1:32" ht="12">
      <c r="A90" t="s">
        <v>302</v>
      </c>
      <c r="B90" s="142">
        <f>B19</f>
        <v>0.3846172463775538</v>
      </c>
      <c r="C90" s="142">
        <f aca="true" t="shared" si="10" ref="C90:AF90">C19</f>
        <v>0.3906298623664839</v>
      </c>
      <c r="D90" s="142">
        <f t="shared" si="10"/>
        <v>0.3832336540985764</v>
      </c>
      <c r="E90" s="142">
        <f t="shared" si="10"/>
        <v>0.3946775509644698</v>
      </c>
      <c r="F90" s="142">
        <f t="shared" si="10"/>
        <v>0.388031369764663</v>
      </c>
      <c r="G90" s="142">
        <f t="shared" si="10"/>
        <v>0.36894723834675114</v>
      </c>
      <c r="H90" s="142">
        <f t="shared" si="10"/>
        <v>0.37938592737624044</v>
      </c>
      <c r="I90" s="142">
        <f t="shared" si="10"/>
        <v>0.37444338446703695</v>
      </c>
      <c r="J90" s="142">
        <f t="shared" si="10"/>
        <v>0.36414984988531834</v>
      </c>
      <c r="K90" s="142">
        <f t="shared" si="10"/>
        <v>0.35343611915846174</v>
      </c>
      <c r="L90" s="142">
        <f t="shared" si="10"/>
        <v>0.34265697134551876</v>
      </c>
      <c r="M90" s="142">
        <f t="shared" si="10"/>
        <v>0.33872141405386236</v>
      </c>
      <c r="N90" s="142">
        <f t="shared" si="10"/>
        <v>0.334831058268351</v>
      </c>
      <c r="O90" s="142">
        <f t="shared" si="10"/>
        <v>0.3309853848309579</v>
      </c>
      <c r="P90" s="142">
        <f t="shared" si="10"/>
        <v>0.32718388054640135</v>
      </c>
      <c r="Q90" s="142">
        <f t="shared" si="10"/>
        <v>0.32342603811366</v>
      </c>
      <c r="R90" s="142">
        <f t="shared" si="10"/>
        <v>0.31971135605827505</v>
      </c>
      <c r="S90" s="142">
        <f t="shared" si="10"/>
        <v>0.3160393386654296</v>
      </c>
      <c r="T90" s="142">
        <f t="shared" si="10"/>
        <v>0.31240949591379674</v>
      </c>
      <c r="U90" s="142">
        <f t="shared" si="10"/>
        <v>0.30882134341014766</v>
      </c>
      <c r="V90" s="142">
        <f t="shared" si="10"/>
        <v>0.30527440232471037</v>
      </c>
      <c r="W90" s="142">
        <f t="shared" si="10"/>
        <v>0.3017681993272713</v>
      </c>
      <c r="X90" s="142">
        <f t="shared" si="10"/>
        <v>0.2983022665240104</v>
      </c>
      <c r="Y90" s="142">
        <f t="shared" si="10"/>
        <v>0.2948761413950621</v>
      </c>
      <c r="Z90" s="142">
        <f t="shared" si="10"/>
        <v>0.2914893667327931</v>
      </c>
      <c r="AA90" s="142">
        <f t="shared" si="10"/>
        <v>0.2881414905807892</v>
      </c>
      <c r="AB90" s="142">
        <f t="shared" si="10"/>
        <v>0.2848320661735429</v>
      </c>
      <c r="AC90" s="142">
        <f t="shared" si="10"/>
        <v>0.2815606518768336</v>
      </c>
      <c r="AD90" s="142">
        <f t="shared" si="10"/>
        <v>0.27832681112879276</v>
      </c>
      <c r="AE90" s="142">
        <f t="shared" si="10"/>
        <v>0.2751301123816458</v>
      </c>
      <c r="AF90" s="142">
        <f t="shared" si="10"/>
        <v>0.27197012904412315</v>
      </c>
    </row>
    <row r="91" spans="1:32" ht="12">
      <c r="A91" t="s">
        <v>278</v>
      </c>
      <c r="B91" s="93">
        <f>B59*3.667</f>
        <v>5.276776571206885</v>
      </c>
      <c r="C91" s="93">
        <f aca="true" t="shared" si="11" ref="C91:AF91">C59*3.667</f>
        <v>5.276776571206885</v>
      </c>
      <c r="D91" s="93">
        <f t="shared" si="11"/>
        <v>5.276776571206885</v>
      </c>
      <c r="E91" s="93">
        <f t="shared" si="11"/>
        <v>5.849369646529191</v>
      </c>
      <c r="F91" s="93">
        <f t="shared" si="11"/>
        <v>5.849369646529191</v>
      </c>
      <c r="G91" s="93">
        <f t="shared" si="11"/>
        <v>5.849369646529191</v>
      </c>
      <c r="H91" s="93">
        <f t="shared" si="11"/>
        <v>5.849369646529191</v>
      </c>
      <c r="I91" s="93">
        <f t="shared" si="11"/>
        <v>5.849369646529191</v>
      </c>
      <c r="J91" s="93">
        <f t="shared" si="11"/>
        <v>5.849369646529191</v>
      </c>
      <c r="K91" s="93">
        <f t="shared" si="11"/>
        <v>5.849369646529191</v>
      </c>
      <c r="L91" s="93">
        <f t="shared" si="11"/>
        <v>5.849369646529191</v>
      </c>
      <c r="M91" s="93">
        <f t="shared" si="11"/>
        <v>5.909940428798438</v>
      </c>
      <c r="N91" s="93">
        <f t="shared" si="11"/>
        <v>5.971138427312582</v>
      </c>
      <c r="O91" s="93">
        <f t="shared" si="11"/>
        <v>6.03297013695584</v>
      </c>
      <c r="P91" s="93">
        <f t="shared" si="11"/>
        <v>6.09544211986758</v>
      </c>
      <c r="Q91" s="93">
        <f t="shared" si="11"/>
        <v>6.158561006138748</v>
      </c>
      <c r="R91" s="93">
        <f t="shared" si="11"/>
        <v>6.2223334945155155</v>
      </c>
      <c r="S91" s="93">
        <f t="shared" si="11"/>
        <v>6.286766353110215</v>
      </c>
      <c r="T91" s="93">
        <f t="shared" si="11"/>
        <v>6.3518664201196255</v>
      </c>
      <c r="U91" s="93">
        <f t="shared" si="11"/>
        <v>6.417640604550711</v>
      </c>
      <c r="V91" s="93">
        <f t="shared" si="11"/>
        <v>6.484095886953862</v>
      </c>
      <c r="W91" s="93">
        <f t="shared" si="11"/>
        <v>6.551239320163737</v>
      </c>
      <c r="X91" s="93">
        <f t="shared" si="11"/>
        <v>6.6190780300477705</v>
      </c>
      <c r="Y91" s="93">
        <f t="shared" si="11"/>
        <v>6.687619216262438</v>
      </c>
      <c r="Z91" s="93">
        <f t="shared" si="11"/>
        <v>6.756870153017345</v>
      </c>
      <c r="AA91" s="93">
        <f t="shared" si="11"/>
        <v>6.8268381898472335</v>
      </c>
      <c r="AB91" s="93">
        <f t="shared" si="11"/>
        <v>6.897530752391981</v>
      </c>
      <c r="AC91" s="93">
        <f t="shared" si="11"/>
        <v>6.968955343184677</v>
      </c>
      <c r="AD91" s="93">
        <f t="shared" si="11"/>
        <v>7.04111954244786</v>
      </c>
      <c r="AE91" s="93">
        <f t="shared" si="11"/>
        <v>7.114031008897994</v>
      </c>
      <c r="AF91" s="93">
        <f t="shared" si="11"/>
        <v>7.187697480558289</v>
      </c>
    </row>
    <row r="92" spans="1:32" ht="12">
      <c r="A92" t="str">
        <f>A84</f>
        <v>Total AF</v>
      </c>
      <c r="B92" s="93">
        <f>B91+B90</f>
        <v>5.661393817584439</v>
      </c>
      <c r="C92" s="93">
        <f aca="true" t="shared" si="12" ref="C92:AF92">C91+C90</f>
        <v>5.667406433573369</v>
      </c>
      <c r="D92" s="93">
        <f t="shared" si="12"/>
        <v>5.660010225305462</v>
      </c>
      <c r="E92" s="93">
        <f t="shared" si="12"/>
        <v>6.2440471974936615</v>
      </c>
      <c r="F92" s="93">
        <f t="shared" si="12"/>
        <v>6.2374010162938545</v>
      </c>
      <c r="G92" s="93">
        <f t="shared" si="12"/>
        <v>6.218316884875943</v>
      </c>
      <c r="H92" s="93">
        <f t="shared" si="12"/>
        <v>6.228755573905432</v>
      </c>
      <c r="I92" s="93">
        <f t="shared" si="12"/>
        <v>6.2238130309962285</v>
      </c>
      <c r="J92" s="93">
        <f t="shared" si="12"/>
        <v>6.213519496414509</v>
      </c>
      <c r="K92" s="93">
        <f t="shared" si="12"/>
        <v>6.202805765687653</v>
      </c>
      <c r="L92" s="93">
        <f t="shared" si="12"/>
        <v>6.19202661787471</v>
      </c>
      <c r="M92" s="93">
        <f t="shared" si="12"/>
        <v>6.2486618428523</v>
      </c>
      <c r="N92" s="93">
        <f t="shared" si="12"/>
        <v>6.305969485580933</v>
      </c>
      <c r="O92" s="93">
        <f t="shared" si="12"/>
        <v>6.3639555217867985</v>
      </c>
      <c r="P92" s="93">
        <f t="shared" si="12"/>
        <v>6.422626000413981</v>
      </c>
      <c r="Q92" s="93">
        <f t="shared" si="12"/>
        <v>6.481987044252408</v>
      </c>
      <c r="R92" s="93">
        <f t="shared" si="12"/>
        <v>6.542044850573791</v>
      </c>
      <c r="S92" s="93">
        <f t="shared" si="12"/>
        <v>6.602805691775645</v>
      </c>
      <c r="T92" s="93">
        <f t="shared" si="12"/>
        <v>6.664275916033422</v>
      </c>
      <c r="U92" s="93">
        <f t="shared" si="12"/>
        <v>6.726461947960859</v>
      </c>
      <c r="V92" s="93">
        <f t="shared" si="12"/>
        <v>6.789370289278573</v>
      </c>
      <c r="W92" s="93">
        <f t="shared" si="12"/>
        <v>6.853007519491008</v>
      </c>
      <c r="X92" s="93">
        <f t="shared" si="12"/>
        <v>6.917380296571781</v>
      </c>
      <c r="Y92" s="93">
        <f t="shared" si="12"/>
        <v>6.9824953576575</v>
      </c>
      <c r="Z92" s="93">
        <f t="shared" si="12"/>
        <v>7.048359519750138</v>
      </c>
      <c r="AA92" s="93">
        <f t="shared" si="12"/>
        <v>7.114979680428022</v>
      </c>
      <c r="AB92" s="93">
        <f t="shared" si="12"/>
        <v>7.182362818565524</v>
      </c>
      <c r="AC92" s="93">
        <f t="shared" si="12"/>
        <v>7.250515995061511</v>
      </c>
      <c r="AD92" s="93">
        <f t="shared" si="12"/>
        <v>7.3194463535766525</v>
      </c>
      <c r="AE92" s="93">
        <f t="shared" si="12"/>
        <v>7.38916112127964</v>
      </c>
      <c r="AF92" s="93">
        <f t="shared" si="12"/>
        <v>7.459667609602413</v>
      </c>
    </row>
    <row r="93" ht="12">
      <c r="B93" s="142" t="s">
        <v>166</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G179"/>
  <sheetViews>
    <sheetView workbookViewId="0" topLeftCell="A1">
      <pane xSplit="1" ySplit="8" topLeftCell="B9" activePane="bottomRight" state="frozen"/>
      <selection pane="topLeft" activeCell="A1" sqref="A1"/>
      <selection pane="topRight" activeCell="A1" sqref="A1"/>
      <selection pane="bottomLeft" activeCell="A9" sqref="A9"/>
      <selection pane="bottomRight" activeCell="A3" sqref="A3"/>
    </sheetView>
  </sheetViews>
  <sheetFormatPr defaultColWidth="11.421875" defaultRowHeight="12.75"/>
  <cols>
    <col min="1" max="1" width="25.421875" style="23" customWidth="1"/>
    <col min="2" max="27" width="10.28125" style="23" customWidth="1"/>
    <col min="28" max="28" width="3.8515625" style="23" customWidth="1"/>
    <col min="29" max="29" width="10.421875" style="23" customWidth="1"/>
    <col min="30" max="31" width="10.7109375" style="23" customWidth="1"/>
    <col min="32" max="16384" width="10.28125" style="23" customWidth="1"/>
  </cols>
  <sheetData>
    <row r="1" spans="1:32" ht="12">
      <c r="A1" s="23" t="s">
        <v>316</v>
      </c>
      <c r="AD1" s="23" t="s">
        <v>315</v>
      </c>
      <c r="AE1" s="23" t="s">
        <v>315</v>
      </c>
      <c r="AF1" s="23" t="s">
        <v>315</v>
      </c>
    </row>
    <row r="3" ht="12">
      <c r="A3" s="136" t="s">
        <v>367</v>
      </c>
    </row>
    <row r="6" ht="12">
      <c r="A6" s="23" t="s">
        <v>166</v>
      </c>
    </row>
    <row r="7" spans="2:18" ht="12">
      <c r="B7" s="23" t="s">
        <v>166</v>
      </c>
      <c r="R7" s="23" t="s">
        <v>166</v>
      </c>
    </row>
    <row r="8" spans="1:32" ht="12">
      <c r="A8" s="25" t="s">
        <v>57</v>
      </c>
      <c r="B8" s="24" t="s">
        <v>58</v>
      </c>
      <c r="C8" s="24" t="s">
        <v>59</v>
      </c>
      <c r="D8" s="24" t="s">
        <v>60</v>
      </c>
      <c r="E8" s="24" t="s">
        <v>61</v>
      </c>
      <c r="F8" s="24" t="s">
        <v>62</v>
      </c>
      <c r="G8" s="24" t="s">
        <v>63</v>
      </c>
      <c r="H8" s="24" t="s">
        <v>64</v>
      </c>
      <c r="I8" s="24" t="s">
        <v>65</v>
      </c>
      <c r="J8" s="24" t="s">
        <v>66</v>
      </c>
      <c r="K8" s="24" t="s">
        <v>67</v>
      </c>
      <c r="L8" s="24" t="s">
        <v>68</v>
      </c>
      <c r="M8" s="24" t="s">
        <v>69</v>
      </c>
      <c r="N8" s="24" t="s">
        <v>70</v>
      </c>
      <c r="O8" s="24" t="s">
        <v>71</v>
      </c>
      <c r="P8" s="24" t="s">
        <v>72</v>
      </c>
      <c r="Q8" s="24" t="s">
        <v>73</v>
      </c>
      <c r="R8" s="24" t="s">
        <v>74</v>
      </c>
      <c r="S8" s="24" t="s">
        <v>75</v>
      </c>
      <c r="T8" s="24" t="s">
        <v>76</v>
      </c>
      <c r="U8" s="24" t="s">
        <v>77</v>
      </c>
      <c r="V8" s="24" t="s">
        <v>78</v>
      </c>
      <c r="W8" s="24" t="s">
        <v>79</v>
      </c>
      <c r="X8" s="24" t="s">
        <v>80</v>
      </c>
      <c r="Y8" s="24" t="s">
        <v>81</v>
      </c>
      <c r="Z8" s="24" t="s">
        <v>82</v>
      </c>
      <c r="AA8" s="24" t="s">
        <v>83</v>
      </c>
      <c r="AB8" s="24" t="s">
        <v>166</v>
      </c>
      <c r="AC8" s="24" t="s">
        <v>25</v>
      </c>
      <c r="AD8" s="30" t="s">
        <v>312</v>
      </c>
      <c r="AE8" s="30" t="s">
        <v>313</v>
      </c>
      <c r="AF8" s="24" t="s">
        <v>314</v>
      </c>
    </row>
    <row r="10" ht="12">
      <c r="A10" s="23" t="s">
        <v>84</v>
      </c>
    </row>
    <row r="11" spans="1:30" ht="12">
      <c r="A11" s="23" t="s">
        <v>330</v>
      </c>
      <c r="AD11" s="23" t="s">
        <v>166</v>
      </c>
    </row>
    <row r="12" spans="1:32" ht="12">
      <c r="A12" s="23" t="s">
        <v>85</v>
      </c>
      <c r="AF12" s="23" t="s">
        <v>166</v>
      </c>
    </row>
    <row r="13" spans="1:32" ht="12">
      <c r="A13" s="23" t="s">
        <v>86</v>
      </c>
      <c r="C13" s="31">
        <f>('NE Energy Use'!C13-'NE Energy Use'!B13)/'NE Energy Use'!B13</f>
        <v>0.0714826282209686</v>
      </c>
      <c r="D13" s="31">
        <f>('NE Energy Use'!D13-'NE Energy Use'!C13)/'NE Energy Use'!C13</f>
        <v>-0.04475839212900491</v>
      </c>
      <c r="E13" s="31">
        <f>('NE Energy Use'!E13-'NE Energy Use'!D13)/'NE Energy Use'!D13</f>
        <v>0.08117425110920609</v>
      </c>
      <c r="F13" s="31">
        <f>('NE Energy Use'!F13-'NE Energy Use'!E13)/'NE Energy Use'!E13</f>
        <v>0.0013064833255940678</v>
      </c>
      <c r="G13" s="31">
        <f>('NE Energy Use'!G13-'NE Energy Use'!F13)/'NE Energy Use'!F13</f>
        <v>0.006741063038686131</v>
      </c>
      <c r="H13" s="31">
        <f>('NE Energy Use'!H13-'NE Energy Use'!G13)/'NE Energy Use'!G13</f>
        <v>0.0093728969305713</v>
      </c>
      <c r="I13" s="31">
        <f>('NE Energy Use'!I13-'NE Energy Use'!H13)/'NE Energy Use'!H13</f>
        <v>0.0025994792766233796</v>
      </c>
      <c r="J13" s="31">
        <f>('NE Energy Use'!J13-'NE Energy Use'!I13)/'NE Energy Use'!I13</f>
        <v>0.0020035546876071113</v>
      </c>
      <c r="K13" s="31">
        <f>('NE Energy Use'!K13-'NE Energy Use'!J13)/'NE Energy Use'!J13</f>
        <v>-0.003549303917479739</v>
      </c>
      <c r="L13" s="31">
        <f>('NE Energy Use'!L13-'NE Energy Use'!K13)/'NE Energy Use'!K13</f>
        <v>-0.0009555620855338393</v>
      </c>
      <c r="M13" s="31">
        <f>('NE Energy Use'!M13-'NE Energy Use'!L13)/'NE Energy Use'!L13</f>
        <v>-0.0021163512088496223</v>
      </c>
      <c r="N13" s="31">
        <f>('NE Energy Use'!N13-'NE Energy Use'!M13)/'NE Energy Use'!M13</f>
        <v>0.000515361335306769</v>
      </c>
      <c r="O13" s="31">
        <f>('NE Energy Use'!O13-'NE Energy Use'!N13)/'NE Energy Use'!N13</f>
        <v>-0.004919093327179485</v>
      </c>
      <c r="P13" s="31">
        <f>('NE Energy Use'!P13-'NE Energy Use'!O13)/'NE Energy Use'!O13</f>
        <v>-0.003736999021370536</v>
      </c>
      <c r="Q13" s="31">
        <f>('NE Energy Use'!Q13-'NE Energy Use'!P13)/'NE Energy Use'!P13</f>
        <v>-0.001860683859887494</v>
      </c>
      <c r="R13" s="31">
        <f>('NE Energy Use'!R13-'NE Energy Use'!Q13)/'NE Energy Use'!Q13</f>
        <v>0.0015348750191979304</v>
      </c>
      <c r="S13" s="31">
        <f>('NE Energy Use'!S13-'NE Energy Use'!R13)/'NE Energy Use'!R13</f>
        <v>-0.001989751351094845</v>
      </c>
      <c r="T13" s="31">
        <f>('NE Energy Use'!T13-'NE Energy Use'!S13)/'NE Energy Use'!S13</f>
        <v>-0.0008303424797348854</v>
      </c>
      <c r="U13" s="31">
        <f>('NE Energy Use'!U13-'NE Energy Use'!T13)/'NE Energy Use'!T13</f>
        <v>-0.002211470959742552</v>
      </c>
      <c r="V13" s="31">
        <f>('NE Energy Use'!V13-'NE Energy Use'!U13)/'NE Energy Use'!U13</f>
        <v>0.0010398713452403432</v>
      </c>
      <c r="W13" s="31">
        <f>('NE Energy Use'!W13-'NE Energy Use'!V13)/'NE Energy Use'!V13</f>
        <v>-0.0028503296258064873</v>
      </c>
      <c r="X13" s="31">
        <f>('NE Energy Use'!X13-'NE Energy Use'!W13)/'NE Energy Use'!W13</f>
        <v>0.0011863733027343462</v>
      </c>
      <c r="Y13" s="31">
        <f>('NE Energy Use'!Y13-'NE Energy Use'!X13)/'NE Energy Use'!X13</f>
        <v>0.00253481532667445</v>
      </c>
      <c r="Z13" s="31">
        <f>('NE Energy Use'!Z13-'NE Energy Use'!Y13)/'NE Energy Use'!Y13</f>
        <v>0.005891128113039091</v>
      </c>
      <c r="AA13" s="31">
        <f>('NE Energy Use'!AA13-'NE Energy Use'!Z13)/'NE Energy Use'!Z13</f>
        <v>0.0006568133352602699</v>
      </c>
      <c r="AC13" s="31">
        <f>('NE Energy Use'!AA13/'NE Energy Use'!B13)-1</f>
        <v>0.1179854927201931</v>
      </c>
      <c r="AD13" s="31">
        <f>('NE Energy Use'!L13/'NE Energy Use'!B13)^(1/10)-1</f>
        <v>0.011944715441168263</v>
      </c>
      <c r="AE13" s="31">
        <f>('NE Energy Use'!V13/'NE Energy Use'!L13)^(1/10)-1</f>
        <v>-0.0014593665614682783</v>
      </c>
      <c r="AF13" s="31">
        <f>('NE Energy Use'!AA13/'NE Energy Use'!B13)^(1/25)-1</f>
        <v>0.004471101622802731</v>
      </c>
    </row>
    <row r="14" spans="1:32" ht="12">
      <c r="A14" s="23" t="s">
        <v>87</v>
      </c>
      <c r="C14" s="31">
        <f>('NE Energy Use'!C14-'NE Energy Use'!B14)/'NE Energy Use'!B14</f>
        <v>0.09633705909129313</v>
      </c>
      <c r="D14" s="31">
        <f>('NE Energy Use'!D14-'NE Energy Use'!C14)/'NE Energy Use'!C14</f>
        <v>-0.2372398839592995</v>
      </c>
      <c r="E14" s="31">
        <f>('NE Energy Use'!E14-'NE Energy Use'!D14)/'NE Energy Use'!D14</f>
        <v>0.12485317865829515</v>
      </c>
      <c r="F14" s="31">
        <f>('NE Energy Use'!F14-'NE Energy Use'!E14)/'NE Energy Use'!E14</f>
        <v>0.0035419739680632597</v>
      </c>
      <c r="G14" s="31">
        <f>('NE Energy Use'!G14-'NE Energy Use'!F14)/'NE Energy Use'!F14</f>
        <v>0.004220555086259378</v>
      </c>
      <c r="H14" s="31">
        <f>('NE Energy Use'!H14-'NE Energy Use'!G14)/'NE Energy Use'!G14</f>
        <v>0.008493536952944853</v>
      </c>
      <c r="I14" s="31">
        <f>('NE Energy Use'!I14-'NE Energy Use'!H14)/'NE Energy Use'!H14</f>
        <v>0.004690767454562706</v>
      </c>
      <c r="J14" s="31">
        <f>('NE Energy Use'!J14-'NE Energy Use'!I14)/'NE Energy Use'!I14</f>
        <v>0.006553676603086139</v>
      </c>
      <c r="K14" s="31">
        <f>('NE Energy Use'!K14-'NE Energy Use'!J14)/'NE Energy Use'!J14</f>
        <v>0.0009117993541784313</v>
      </c>
      <c r="L14" s="31">
        <f>('NE Energy Use'!L14-'NE Energy Use'!K14)/'NE Energy Use'!K14</f>
        <v>0.004119464394465127</v>
      </c>
      <c r="M14" s="31">
        <f>('NE Energy Use'!M14-'NE Energy Use'!L14)/'NE Energy Use'!L14</f>
        <v>0.003581540068039521</v>
      </c>
      <c r="N14" s="31">
        <f>('NE Energy Use'!N14-'NE Energy Use'!M14)/'NE Energy Use'!M14</f>
        <v>0.006767026410263098</v>
      </c>
      <c r="O14" s="31">
        <f>('NE Energy Use'!O14-'NE Energy Use'!N14)/'NE Energy Use'!N14</f>
        <v>0.0010930669230904552</v>
      </c>
      <c r="P14" s="31">
        <f>('NE Energy Use'!P14-'NE Energy Use'!O14)/'NE Energy Use'!O14</f>
        <v>0.0019140837302249602</v>
      </c>
      <c r="Q14" s="31">
        <f>('NE Energy Use'!Q14-'NE Energy Use'!P14)/'NE Energy Use'!P14</f>
        <v>0.004121054764546169</v>
      </c>
      <c r="R14" s="31">
        <f>('NE Energy Use'!R14-'NE Energy Use'!Q14)/'NE Energy Use'!Q14</f>
        <v>0.007528282572105275</v>
      </c>
      <c r="S14" s="31">
        <f>('NE Energy Use'!S14-'NE Energy Use'!R14)/'NE Energy Use'!R14</f>
        <v>0.004185335461275662</v>
      </c>
      <c r="T14" s="31">
        <f>('NE Energy Use'!T14-'NE Energy Use'!S14)/'NE Energy Use'!S14</f>
        <v>0.004729944749069722</v>
      </c>
      <c r="U14" s="31">
        <f>('NE Energy Use'!U14-'NE Energy Use'!T14)/'NE Energy Use'!T14</f>
        <v>0.0022727592089354163</v>
      </c>
      <c r="V14" s="31">
        <f>('NE Energy Use'!V14-'NE Energy Use'!U14)/'NE Energy Use'!U14</f>
        <v>0.004854237578992687</v>
      </c>
      <c r="W14" s="31">
        <f>('NE Energy Use'!W14-'NE Energy Use'!V14)/'NE Energy Use'!V14</f>
        <v>0.0007836330702537495</v>
      </c>
      <c r="X14" s="31">
        <f>('NE Energy Use'!X14-'NE Energy Use'!W14)/'NE Energy Use'!W14</f>
        <v>0.004431766123311936</v>
      </c>
      <c r="Y14" s="31">
        <f>('NE Energy Use'!Y14-'NE Energy Use'!X14)/'NE Energy Use'!X14</f>
        <v>0.005511083968194845</v>
      </c>
      <c r="Z14" s="31">
        <f>('NE Energy Use'!Z14-'NE Energy Use'!Y14)/'NE Energy Use'!Y14</f>
        <v>0.008103398391684547</v>
      </c>
      <c r="AA14" s="31">
        <f>('NE Energy Use'!AA14-'NE Energy Use'!Z14)/'NE Energy Use'!Z14</f>
        <v>0.0021579959775846662</v>
      </c>
      <c r="AC14" s="31">
        <f>('NE Energy Use'!AA14/'NE Energy Use'!B14)-1</f>
        <v>0.033682379216049</v>
      </c>
      <c r="AD14" s="31">
        <f>('NE Energy Use'!L14/'NE Energy Use'!B14)^(1/10)-1</f>
        <v>-0.0028703682055638557</v>
      </c>
      <c r="AE14" s="31">
        <f>('NE Energy Use'!V14/'NE Energy Use'!L14)^(1/10)-1</f>
        <v>0.004102877929756055</v>
      </c>
      <c r="AF14" s="31">
        <f>('NE Energy Use'!AA14/'NE Energy Use'!B14)^(1/25)-1</f>
        <v>0.0013259804206520176</v>
      </c>
    </row>
    <row r="15" spans="1:32" ht="12">
      <c r="A15" s="23" t="s">
        <v>88</v>
      </c>
      <c r="C15" s="31">
        <f>('NE Energy Use'!C15-'NE Energy Use'!B15)/'NE Energy Use'!B15</f>
        <v>-0.059597049257601516</v>
      </c>
      <c r="D15" s="31">
        <f>('NE Energy Use'!D15-'NE Energy Use'!C15)/'NE Energy Use'!C15</f>
        <v>0.0433400535575229</v>
      </c>
      <c r="E15" s="31">
        <f>('NE Energy Use'!E15-'NE Energy Use'!D15)/'NE Energy Use'!D15</f>
        <v>-0.08528031481207542</v>
      </c>
      <c r="F15" s="31">
        <f>('NE Energy Use'!F15-'NE Energy Use'!E15)/'NE Energy Use'!E15</f>
        <v>-0.008767730978130632</v>
      </c>
      <c r="G15" s="31">
        <f>('NE Energy Use'!G15-'NE Energy Use'!F15)/'NE Energy Use'!F15</f>
        <v>-0.01281503514821376</v>
      </c>
      <c r="H15" s="31">
        <f>('NE Energy Use'!H15-'NE Energy Use'!G15)/'NE Energy Use'!G15</f>
        <v>-0.003103437911395286</v>
      </c>
      <c r="I15" s="31">
        <f>('NE Energy Use'!I15-'NE Energy Use'!H15)/'NE Energy Use'!H15</f>
        <v>-0.003495082587503652</v>
      </c>
      <c r="J15" s="31">
        <f>('NE Energy Use'!J15-'NE Energy Use'!I15)/'NE Energy Use'!I15</f>
        <v>-0.001267068040893992</v>
      </c>
      <c r="K15" s="31">
        <f>('NE Energy Use'!K15-'NE Energy Use'!J15)/'NE Energy Use'!J15</f>
        <v>-0.0062861030616553695</v>
      </c>
      <c r="L15" s="31">
        <f>('NE Energy Use'!L15-'NE Energy Use'!K15)/'NE Energy Use'!K15</f>
        <v>-0.003982689678108654</v>
      </c>
      <c r="M15" s="31">
        <f>('NE Energy Use'!M15-'NE Energy Use'!L15)/'NE Energy Use'!L15</f>
        <v>-0.0031061483075600182</v>
      </c>
      <c r="N15" s="31">
        <f>('NE Energy Use'!N15-'NE Energy Use'!M15)/'NE Energy Use'!M15</f>
        <v>0.000232190874023056</v>
      </c>
      <c r="O15" s="31">
        <f>('NE Energy Use'!O15-'NE Energy Use'!N15)/'NE Energy Use'!N15</f>
        <v>-0.004692103734296583</v>
      </c>
      <c r="P15" s="31">
        <f>('NE Energy Use'!P15-'NE Energy Use'!O15)/'NE Energy Use'!O15</f>
        <v>-0.001867263127776245</v>
      </c>
      <c r="Q15" s="31">
        <f>('NE Energy Use'!Q15-'NE Energy Use'!P15)/'NE Energy Use'!P15</f>
        <v>-0.001715947580456409</v>
      </c>
      <c r="R15" s="31">
        <f>('NE Energy Use'!R15-'NE Energy Use'!Q15)/'NE Energy Use'!Q15</f>
        <v>0.0011309673590709035</v>
      </c>
      <c r="S15" s="31">
        <f>('NE Energy Use'!S15-'NE Energy Use'!R15)/'NE Energy Use'!R15</f>
        <v>-0.002566267984272345</v>
      </c>
      <c r="T15" s="31">
        <f>('NE Energy Use'!T15-'NE Energy Use'!S15)/'NE Energy Use'!S15</f>
        <v>-2.2793894137670642E-05</v>
      </c>
      <c r="U15" s="31">
        <f>('NE Energy Use'!U15-'NE Energy Use'!T15)/'NE Energy Use'!T15</f>
        <v>-0.0002186370754701556</v>
      </c>
      <c r="V15" s="31">
        <f>('NE Energy Use'!V15-'NE Energy Use'!U15)/'NE Energy Use'!U15</f>
        <v>0.0022637672668964137</v>
      </c>
      <c r="W15" s="31">
        <f>('NE Energy Use'!W15-'NE Energy Use'!V15)/'NE Energy Use'!V15</f>
        <v>-0.003102294405399702</v>
      </c>
      <c r="X15" s="31">
        <f>('NE Energy Use'!X15-'NE Energy Use'!W15)/'NE Energy Use'!W15</f>
        <v>-0.00023947783882428337</v>
      </c>
      <c r="Y15" s="31">
        <f>('NE Energy Use'!Y15-'NE Energy Use'!X15)/'NE Energy Use'!X15</f>
        <v>2.9695099249899538E-05</v>
      </c>
      <c r="Z15" s="31">
        <f>('NE Energy Use'!Z15-'NE Energy Use'!Y15)/'NE Energy Use'!Y15</f>
        <v>0.0028794703815181273</v>
      </c>
      <c r="AA15" s="31">
        <f>('NE Energy Use'!AA15-'NE Energy Use'!Z15)/'NE Energy Use'!Z15</f>
        <v>-0.0025920438993776865</v>
      </c>
      <c r="AC15" s="31">
        <f>('NE Energy Use'!AA15/'NE Energy Use'!B15)-1</f>
        <v>-0.14926988745070724</v>
      </c>
      <c r="AD15" s="31">
        <f>('NE Energy Use'!L15/'NE Energy Use'!B15)^(1/10)-1</f>
        <v>-0.01469451202038674</v>
      </c>
      <c r="AE15" s="31">
        <f>('NE Energy Use'!V15/'NE Energy Use'!L15)^(1/10)-1</f>
        <v>-0.001058227617013574</v>
      </c>
      <c r="AF15" s="31">
        <f>('NE Energy Use'!AA15/'NE Energy Use'!B15)^(1/25)-1</f>
        <v>-0.006445551429178353</v>
      </c>
    </row>
    <row r="16" spans="1:32" ht="12">
      <c r="A16" s="23" t="s">
        <v>89</v>
      </c>
      <c r="C16" s="31">
        <f>('NE Energy Use'!C16-'NE Energy Use'!B16)/'NE Energy Use'!B16</f>
        <v>0.06101613420589839</v>
      </c>
      <c r="D16" s="31">
        <f>('NE Energy Use'!D16-'NE Energy Use'!C16)/'NE Energy Use'!C16</f>
        <v>-0.04620659836731561</v>
      </c>
      <c r="E16" s="31">
        <f>('NE Energy Use'!E16-'NE Energy Use'!D16)/'NE Energy Use'!D16</f>
        <v>0.06851734250199581</v>
      </c>
      <c r="F16" s="31">
        <f>('NE Energy Use'!F16-'NE Energy Use'!E16)/'NE Energy Use'!E16</f>
        <v>0.0006538994763671118</v>
      </c>
      <c r="G16" s="31">
        <f>('NE Energy Use'!G16-'NE Energy Use'!F16)/'NE Energy Use'!F16</f>
        <v>0.005238149944186947</v>
      </c>
      <c r="H16" s="31">
        <f>('NE Energy Use'!H16-'NE Energy Use'!G16)/'NE Energy Use'!G16</f>
        <v>0.0084568543051269</v>
      </c>
      <c r="I16" s="31">
        <f>('NE Energy Use'!I16-'NE Energy Use'!H16)/'NE Energy Use'!H16</f>
        <v>0.002248631083919803</v>
      </c>
      <c r="J16" s="31">
        <f>('NE Energy Use'!J16-'NE Energy Use'!I16)/'NE Energy Use'!I16</f>
        <v>0.0019416902682745684</v>
      </c>
      <c r="K16" s="31">
        <f>('NE Energy Use'!K16-'NE Energy Use'!J16)/'NE Energy Use'!J16</f>
        <v>-0.00357582842051525</v>
      </c>
      <c r="L16" s="31">
        <f>('NE Energy Use'!L16-'NE Energy Use'!K16)/'NE Energy Use'!K16</f>
        <v>-0.0009784132107285462</v>
      </c>
      <c r="M16" s="31">
        <f>('NE Energy Use'!M16-'NE Energy Use'!L16)/'NE Energy Use'!L16</f>
        <v>-0.001973967608660907</v>
      </c>
      <c r="N16" s="31">
        <f>('NE Energy Use'!N16-'NE Energy Use'!M16)/'NE Energy Use'!M16</f>
        <v>0.0007282677784599199</v>
      </c>
      <c r="O16" s="31">
        <f>('NE Energy Use'!O16-'NE Energy Use'!N16)/'NE Energy Use'!N16</f>
        <v>-0.004678363580382687</v>
      </c>
      <c r="P16" s="31">
        <f>('NE Energy Use'!P16-'NE Energy Use'!O16)/'NE Energy Use'!O16</f>
        <v>-0.003395603514162695</v>
      </c>
      <c r="Q16" s="31">
        <f>('NE Energy Use'!Q16-'NE Energy Use'!P16)/'NE Energy Use'!P16</f>
        <v>-0.0016242741644208576</v>
      </c>
      <c r="R16" s="31">
        <f>('NE Energy Use'!R16-'NE Energy Use'!Q16)/'NE Energy Use'!Q16</f>
        <v>0.0017349256269110888</v>
      </c>
      <c r="S16" s="31">
        <f>('NE Energy Use'!S16-'NE Energy Use'!R16)/'NE Energy Use'!R16</f>
        <v>-0.0017931240918271905</v>
      </c>
      <c r="T16" s="31">
        <f>('NE Energy Use'!T16-'NE Energy Use'!S16)/'NE Energy Use'!S16</f>
        <v>-0.0005606023196202151</v>
      </c>
      <c r="U16" s="31">
        <f>('NE Energy Use'!U16-'NE Energy Use'!T16)/'NE Energy Use'!T16</f>
        <v>-0.0019005558784409287</v>
      </c>
      <c r="V16" s="31">
        <f>('NE Energy Use'!V16-'NE Energy Use'!U16)/'NE Energy Use'!U16</f>
        <v>0.0012727047635334883</v>
      </c>
      <c r="W16" s="31">
        <f>('NE Energy Use'!W16-'NE Energy Use'!V16)/'NE Energy Use'!V16</f>
        <v>-0.0027260715991718576</v>
      </c>
      <c r="X16" s="31">
        <f>('NE Energy Use'!X16-'NE Energy Use'!W16)/'NE Energy Use'!W16</f>
        <v>0.0012149283833993946</v>
      </c>
      <c r="Y16" s="31">
        <f>('NE Energy Use'!Y16-'NE Energy Use'!X16)/'NE Energy Use'!X16</f>
        <v>0.002478882279254297</v>
      </c>
      <c r="Z16" s="31">
        <f>('NE Energy Use'!Z16-'NE Energy Use'!Y16)/'NE Energy Use'!Y16</f>
        <v>0.005770857967561558</v>
      </c>
      <c r="AA16" s="31">
        <f>('NE Energy Use'!AA16-'NE Energy Use'!Z16)/'NE Energy Use'!Z16</f>
        <v>0.0004929929698340827</v>
      </c>
      <c r="AC16" s="31">
        <f>('NE Energy Use'!AA16/'NE Energy Use'!B16)-1</f>
        <v>0.09101202300949396</v>
      </c>
      <c r="AD16" s="31">
        <f>('NE Energy Use'!L16/'NE Energy Use'!B16)^(1/10)-1</f>
        <v>0.009254071201014957</v>
      </c>
      <c r="AE16" s="31">
        <f>('NE Energy Use'!V16/'NE Energy Use'!L16)^(1/10)-1</f>
        <v>-0.001220931351634924</v>
      </c>
      <c r="AF16" s="31">
        <f>('NE Energy Use'!AA16/'NE Energy Use'!B16)^(1/25)-1</f>
        <v>0.0034903060605080416</v>
      </c>
    </row>
    <row r="17" spans="1:32" ht="12">
      <c r="A17" s="23" t="s">
        <v>90</v>
      </c>
      <c r="C17" s="31">
        <f>('NE Energy Use'!C17-'NE Energy Use'!B17)/'NE Energy Use'!B17</f>
        <v>-0.04302341267369396</v>
      </c>
      <c r="D17" s="31">
        <f>('NE Energy Use'!D17-'NE Energy Use'!C17)/'NE Energy Use'!C17</f>
        <v>-0.0033346854969480773</v>
      </c>
      <c r="E17" s="31">
        <f>('NE Energy Use'!E17-'NE Energy Use'!D17)/'NE Energy Use'!D17</f>
        <v>0.06121513489123817</v>
      </c>
      <c r="F17" s="31">
        <f>('NE Energy Use'!F17-'NE Energy Use'!E17)/'NE Energy Use'!E17</f>
        <v>0.014420755702086835</v>
      </c>
      <c r="G17" s="31">
        <f>('NE Energy Use'!G17-'NE Energy Use'!F17)/'NE Energy Use'!F17</f>
        <v>0.0011224168862634639</v>
      </c>
      <c r="H17" s="31">
        <f>('NE Energy Use'!H17-'NE Energy Use'!G17)/'NE Energy Use'!G17</f>
        <v>0.005017922642956776</v>
      </c>
      <c r="I17" s="31">
        <f>('NE Energy Use'!I17-'NE Energy Use'!H17)/'NE Energy Use'!H17</f>
        <v>0.0027071194782386</v>
      </c>
      <c r="J17" s="31">
        <f>('NE Energy Use'!J17-'NE Energy Use'!I17)/'NE Energy Use'!I17</f>
        <v>0.0036428648006207862</v>
      </c>
      <c r="K17" s="31">
        <f>('NE Energy Use'!K17-'NE Energy Use'!J17)/'NE Energy Use'!J17</f>
        <v>-0.002576049406816575</v>
      </c>
      <c r="L17" s="31">
        <f>('NE Energy Use'!L17-'NE Energy Use'!K17)/'NE Energy Use'!K17</f>
        <v>0.0006934946289197393</v>
      </c>
      <c r="M17" s="31">
        <f>('NE Energy Use'!M17-'NE Energy Use'!L17)/'NE Energy Use'!L17</f>
        <v>0.0012484747887083192</v>
      </c>
      <c r="N17" s="31">
        <f>('NE Energy Use'!N17-'NE Energy Use'!M17)/'NE Energy Use'!M17</f>
        <v>0.004412892347978967</v>
      </c>
      <c r="O17" s="31">
        <f>('NE Energy Use'!O17-'NE Energy Use'!N17)/'NE Energy Use'!N17</f>
        <v>-0.0004227472992611674</v>
      </c>
      <c r="P17" s="31">
        <f>('NE Energy Use'!P17-'NE Energy Use'!O17)/'NE Energy Use'!O17</f>
        <v>0.003252900389475524</v>
      </c>
      <c r="Q17" s="31">
        <f>('NE Energy Use'!Q17-'NE Energy Use'!P17)/'NE Energy Use'!P17</f>
        <v>0.0038476830292556697</v>
      </c>
      <c r="R17" s="31">
        <f>('NE Energy Use'!R17-'NE Energy Use'!Q17)/'NE Energy Use'!Q17</f>
        <v>0.00631518548039675</v>
      </c>
      <c r="S17" s="31">
        <f>('NE Energy Use'!S17-'NE Energy Use'!R17)/'NE Energy Use'!R17</f>
        <v>0.002188912677705011</v>
      </c>
      <c r="T17" s="31">
        <f>('NE Energy Use'!T17-'NE Energy Use'!S17)/'NE Energy Use'!S17</f>
        <v>0.005433579794126443</v>
      </c>
      <c r="U17" s="31">
        <f>('NE Energy Use'!U17-'NE Energy Use'!T17)/'NE Energy Use'!T17</f>
        <v>0.006150631490962628</v>
      </c>
      <c r="V17" s="31">
        <f>('NE Energy Use'!V17-'NE Energy Use'!U17)/'NE Energy Use'!U17</f>
        <v>0.008699857271997609</v>
      </c>
      <c r="W17" s="31">
        <f>('NE Energy Use'!W17-'NE Energy Use'!V17)/'NE Energy Use'!V17</f>
        <v>0.004616643942382006</v>
      </c>
      <c r="X17" s="31">
        <f>('NE Energy Use'!X17-'NE Energy Use'!W17)/'NE Energy Use'!W17</f>
        <v>0.008243649019685792</v>
      </c>
      <c r="Y17" s="31">
        <f>('NE Energy Use'!Y17-'NE Energy Use'!X17)/'NE Energy Use'!X17</f>
        <v>0.007672572801255217</v>
      </c>
      <c r="Z17" s="31">
        <f>('NE Energy Use'!Z17-'NE Energy Use'!Y17)/'NE Energy Use'!Y17</f>
        <v>0.008748940599154681</v>
      </c>
      <c r="AA17" s="31">
        <f>('NE Energy Use'!AA17-'NE Energy Use'!Z17)/'NE Energy Use'!Z17</f>
        <v>0.0022481869077877904</v>
      </c>
      <c r="AC17" s="31">
        <f>('NE Energy Use'!AA17/'NE Energy Use'!B17)-1</f>
        <v>0.11563409513665102</v>
      </c>
      <c r="AD17" s="31">
        <f>('NE Energy Use'!L17/'NE Energy Use'!B17)^(1/10)-1</f>
        <v>0.003706503280620277</v>
      </c>
      <c r="AE17" s="31">
        <f>('NE Energy Use'!V17/'NE Energy Use'!L17)^(1/10)-1</f>
        <v>0.004109491832520185</v>
      </c>
      <c r="AF17" s="31">
        <f>('NE Energy Use'!AA17/'NE Energy Use'!B17)^(1/25)-1</f>
        <v>0.0043865102321818394</v>
      </c>
    </row>
    <row r="18" spans="1:32" ht="12">
      <c r="A18" s="23" t="s">
        <v>91</v>
      </c>
      <c r="C18" s="31">
        <f>('NE Energy Use'!C18-'NE Energy Use'!B18)/'NE Energy Use'!B18</f>
        <v>0.00692010211033182</v>
      </c>
      <c r="D18" s="31">
        <f>('NE Energy Use'!D18-'NE Energy Use'!C18)/'NE Energy Use'!C18</f>
        <v>-0.0300285872057118</v>
      </c>
      <c r="E18" s="31">
        <f>('NE Energy Use'!E18-'NE Energy Use'!D18)/'NE Energy Use'!D18</f>
        <v>0.27658636034539924</v>
      </c>
      <c r="F18" s="31">
        <f>('NE Energy Use'!F18-'NE Energy Use'!E18)/'NE Energy Use'!E18</f>
        <v>-0.004149709603321918</v>
      </c>
      <c r="G18" s="31">
        <f>('NE Energy Use'!G18-'NE Energy Use'!F18)/'NE Energy Use'!F18</f>
        <v>-0.00959008617971438</v>
      </c>
      <c r="H18" s="31">
        <f>('NE Energy Use'!H18-'NE Energy Use'!G18)/'NE Energy Use'!G18</f>
        <v>-0.006882994257293653</v>
      </c>
      <c r="I18" s="31">
        <f>('NE Energy Use'!I18-'NE Energy Use'!H18)/'NE Energy Use'!H18</f>
        <v>-0.006889054876088575</v>
      </c>
      <c r="J18" s="31">
        <f>('NE Energy Use'!J18-'NE Energy Use'!I18)/'NE Energy Use'!I18</f>
        <v>-0.0035238348801270706</v>
      </c>
      <c r="K18" s="31">
        <f>('NE Energy Use'!K18-'NE Energy Use'!J18)/'NE Energy Use'!J18</f>
        <v>-0.008964760856388906</v>
      </c>
      <c r="L18" s="31">
        <f>('NE Energy Use'!L18-'NE Energy Use'!K18)/'NE Energy Use'!K18</f>
        <v>-0.006253443346554632</v>
      </c>
      <c r="M18" s="31">
        <f>('NE Energy Use'!M18-'NE Energy Use'!L18)/'NE Energy Use'!L18</f>
        <v>-0.006256627609731011</v>
      </c>
      <c r="N18" s="31">
        <f>('NE Energy Use'!N18-'NE Energy Use'!M18)/'NE Energy Use'!M18</f>
        <v>-0.0035375856821576617</v>
      </c>
      <c r="O18" s="31">
        <f>('NE Energy Use'!O18-'NE Energy Use'!N18)/'NE Energy Use'!N18</f>
        <v>-0.008978681408454823</v>
      </c>
      <c r="P18" s="31">
        <f>('NE Energy Use'!P18-'NE Energy Use'!O18)/'NE Energy Use'!O18</f>
        <v>-0.006267139549848137</v>
      </c>
      <c r="Q18" s="31">
        <f>('NE Energy Use'!Q18-'NE Energy Use'!P18)/'NE Energy Use'!P18</f>
        <v>-0.006270585845891597</v>
      </c>
      <c r="R18" s="31">
        <f>('NE Energy Use'!R18-'NE Energy Use'!Q18)/'NE Energy Use'!Q18</f>
        <v>-0.0035516515344670876</v>
      </c>
      <c r="S18" s="31">
        <f>('NE Energy Use'!S18-'NE Energy Use'!R18)/'NE Energy Use'!R18</f>
        <v>-0.008992777954150767</v>
      </c>
      <c r="T18" s="31">
        <f>('NE Energy Use'!T18-'NE Energy Use'!S18)/'NE Energy Use'!S18</f>
        <v>-0.006281097496019778</v>
      </c>
      <c r="U18" s="31">
        <f>('NE Energy Use'!U18-'NE Energy Use'!T18)/'NE Energy Use'!T18</f>
        <v>-0.006284921681686138</v>
      </c>
      <c r="V18" s="31">
        <f>('NE Energy Use'!V18-'NE Energy Use'!U18)/'NE Energy Use'!U18</f>
        <v>-0.0035658185834485327</v>
      </c>
      <c r="W18" s="31">
        <f>('NE Energy Use'!W18-'NE Energy Use'!V18)/'NE Energy Use'!V18</f>
        <v>-0.009007069274678313</v>
      </c>
      <c r="X18" s="31">
        <f>('NE Energy Use'!X18-'NE Energy Use'!W18)/'NE Energy Use'!W18</f>
        <v>-0.006295482682673721</v>
      </c>
      <c r="Y18" s="31">
        <f>('NE Energy Use'!Y18-'NE Energy Use'!X18)/'NE Energy Use'!X18</f>
        <v>-0.00546468290351099</v>
      </c>
      <c r="Z18" s="31">
        <f>('NE Energy Use'!Z18-'NE Energy Use'!Y18)/'NE Energy Use'!Y18</f>
        <v>-0.002741129481951122</v>
      </c>
      <c r="AA18" s="31">
        <f>('NE Energy Use'!AA18-'NE Energy Use'!Z18)/'NE Energy Use'!Z18</f>
        <v>-0.008184190982114274</v>
      </c>
      <c r="AC18" s="31">
        <f>('NE Energy Use'!AA18/'NE Energy Use'!B18)-1</f>
        <v>0.08565440800576685</v>
      </c>
      <c r="AD18" s="31">
        <f>('NE Energy Use'!L18/'NE Energy Use'!B18)^(1/10)-1</f>
        <v>0.017570016233077412</v>
      </c>
      <c r="AE18" s="31">
        <f>('NE Energy Use'!V18/'NE Energy Use'!L18)^(1/10)-1</f>
        <v>-0.006000509127126352</v>
      </c>
      <c r="AF18" s="31">
        <f>('NE Energy Use'!AA18/'NE Energy Use'!B18)^(1/25)-1</f>
        <v>0.0032927270027007793</v>
      </c>
    </row>
    <row r="19" spans="1:32" ht="12">
      <c r="A19" s="23" t="s">
        <v>159</v>
      </c>
      <c r="C19" s="31">
        <f>('NE Energy Use'!C19-'NE Energy Use'!B19)/'NE Energy Use'!B19</f>
        <v>-0.055515493530384596</v>
      </c>
      <c r="D19" s="31">
        <f>('NE Energy Use'!D19-'NE Energy Use'!C19)/'NE Energy Use'!C19</f>
        <v>-0.007566614548518681</v>
      </c>
      <c r="E19" s="31">
        <f>('NE Energy Use'!E19-'NE Energy Use'!D19)/'NE Energy Use'!D19</f>
        <v>0.0725244043571075</v>
      </c>
      <c r="F19" s="31">
        <f>('NE Energy Use'!F19-'NE Energy Use'!E19)/'NE Energy Use'!E19</f>
        <v>0.008184301516401033</v>
      </c>
      <c r="G19" s="31">
        <f>('NE Energy Use'!G19-'NE Energy Use'!F19)/'NE Energy Use'!F19</f>
        <v>0.0026420716280916587</v>
      </c>
      <c r="H19" s="31">
        <f>('NE Energy Use'!H19-'NE Energy Use'!G19)/'NE Energy Use'!G19</f>
        <v>0.006585352035196092</v>
      </c>
      <c r="I19" s="31">
        <f>('NE Energy Use'!I19-'NE Energy Use'!H19)/'NE Energy Use'!H19</f>
        <v>0.006912765458661834</v>
      </c>
      <c r="J19" s="31">
        <f>('NE Energy Use'!J19-'NE Energy Use'!I19)/'NE Energy Use'!I19</f>
        <v>0.00926472523213017</v>
      </c>
      <c r="K19" s="31">
        <f>('NE Energy Use'!K19-'NE Energy Use'!J19)/'NE Energy Use'!J19</f>
        <v>0.0035824396044849246</v>
      </c>
      <c r="L19" s="31">
        <f>('NE Energy Use'!L19-'NE Energy Use'!K19)/'NE Energy Use'!K19</f>
        <v>0.006838238884130398</v>
      </c>
      <c r="M19" s="31">
        <f>('NE Energy Use'!M19-'NE Energy Use'!L19)/'NE Energy Use'!L19</f>
        <v>0.006445699585066336</v>
      </c>
      <c r="N19" s="31">
        <f>('NE Energy Use'!N19-'NE Energy Use'!M19)/'NE Energy Use'!M19</f>
        <v>0.008532764475150454</v>
      </c>
      <c r="O19" s="31">
        <f>('NE Energy Use'!O19-'NE Energy Use'!N19)/'NE Energy Use'!N19</f>
        <v>0.002603864162760084</v>
      </c>
      <c r="P19" s="31">
        <f>('NE Energy Use'!P19-'NE Energy Use'!O19)/'NE Energy Use'!O19</f>
        <v>0.005167540576635751</v>
      </c>
      <c r="Q19" s="31">
        <f>('NE Energy Use'!Q19-'NE Energy Use'!P19)/'NE Energy Use'!P19</f>
        <v>0.004900219246965547</v>
      </c>
      <c r="R19" s="31">
        <f>('NE Energy Use'!R19-'NE Energy Use'!Q19)/'NE Energy Use'!Q19</f>
        <v>0.007350476459034605</v>
      </c>
      <c r="S19" s="31">
        <f>('NE Energy Use'!S19-'NE Energy Use'!R19)/'NE Energy Use'!R19</f>
        <v>0.0016011629820800231</v>
      </c>
      <c r="T19" s="31">
        <f>('NE Energy Use'!T19-'NE Energy Use'!S19)/'NE Energy Use'!S19</f>
        <v>0.004128630886317943</v>
      </c>
      <c r="U19" s="31">
        <f>('NE Energy Use'!U19-'NE Energy Use'!T19)/'NE Energy Use'!T19</f>
        <v>0.0043083702819039</v>
      </c>
      <c r="V19" s="31">
        <f>('NE Energy Use'!V19-'NE Energy Use'!U19)/'NE Energy Use'!U19</f>
        <v>0.007002180523689566</v>
      </c>
      <c r="W19" s="31">
        <f>('NE Energy Use'!W19-'NE Energy Use'!V19)/'NE Energy Use'!V19</f>
        <v>0.0015373455787127926</v>
      </c>
      <c r="X19" s="31">
        <f>('NE Energy Use'!X19-'NE Energy Use'!W19)/'NE Energy Use'!W19</f>
        <v>0.004421903634422685</v>
      </c>
      <c r="Y19" s="31">
        <f>('NE Energy Use'!Y19-'NE Energy Use'!X19)/'NE Energy Use'!X19</f>
        <v>0.005067867253246414</v>
      </c>
      <c r="Z19" s="31">
        <f>('NE Energy Use'!Z19-'NE Energy Use'!Y19)/'NE Energy Use'!Y19</f>
        <v>0.007917174053191155</v>
      </c>
      <c r="AA19" s="31">
        <f>('NE Energy Use'!AA19-'NE Energy Use'!Z19)/'NE Energy Use'!Z19</f>
        <v>0.0022917521390799517</v>
      </c>
      <c r="AC19" s="31">
        <f>('NE Energy Use'!AA19/'NE Energy Use'!B19)-1</f>
        <v>0.13000573573737362</v>
      </c>
      <c r="AD19" s="31">
        <f>('NE Energy Use'!L19/'NE Energy Use'!B19)^(1/10)-1</f>
        <v>0.004928017022304276</v>
      </c>
      <c r="AE19" s="31">
        <f>('NE Energy Use'!V19/'NE Energy Use'!L19)^(1/10)-1</f>
        <v>0.005201988627241194</v>
      </c>
      <c r="AF19" s="31">
        <f>('NE Energy Use'!AA19/'NE Energy Use'!B19)^(1/25)-1</f>
        <v>0.004900878554940036</v>
      </c>
    </row>
    <row r="20" spans="1:32" ht="12">
      <c r="A20" s="23" t="s">
        <v>160</v>
      </c>
      <c r="C20" s="31">
        <f>('NE Energy Use'!C20-'NE Energy Use'!B20)/'NE Energy Use'!B20</f>
        <v>0.00491138862425753</v>
      </c>
      <c r="D20" s="31">
        <f>('NE Energy Use'!D20-'NE Energy Use'!C20)/'NE Energy Use'!C20</f>
        <v>0.021863803905090927</v>
      </c>
      <c r="E20" s="31">
        <f>('NE Energy Use'!E20-'NE Energy Use'!D20)/'NE Energy Use'!D20</f>
        <v>0.03483368758713393</v>
      </c>
      <c r="F20" s="31">
        <f>('NE Energy Use'!F20-'NE Energy Use'!E20)/'NE Energy Use'!E20</f>
        <v>0.012760355288050834</v>
      </c>
      <c r="G20" s="31">
        <f>('NE Energy Use'!G20-'NE Energy Use'!F20)/'NE Energy Use'!F20</f>
        <v>0.011699673603748914</v>
      </c>
      <c r="H20" s="31">
        <f>('NE Energy Use'!H20-'NE Energy Use'!G20)/'NE Energy Use'!G20</f>
        <v>0.013953575490313872</v>
      </c>
      <c r="I20" s="31">
        <f>('NE Energy Use'!I20-'NE Energy Use'!H20)/'NE Energy Use'!H20</f>
        <v>0.01170483387115761</v>
      </c>
      <c r="J20" s="31">
        <f>('NE Energy Use'!J20-'NE Energy Use'!I20)/'NE Energy Use'!I20</f>
        <v>0.0113528761681591</v>
      </c>
      <c r="K20" s="31">
        <f>('NE Energy Use'!K20-'NE Energy Use'!J20)/'NE Energy Use'!J20</f>
        <v>0.00530532986258144</v>
      </c>
      <c r="L20" s="31">
        <f>('NE Energy Use'!L20-'NE Energy Use'!K20)/'NE Energy Use'!K20</f>
        <v>0.0031168630493945406</v>
      </c>
      <c r="M20" s="31">
        <f>('NE Energy Use'!M20-'NE Energy Use'!L20)/'NE Energy Use'!L20</f>
        <v>0.0017206362876248217</v>
      </c>
      <c r="N20" s="31">
        <f>('NE Energy Use'!N20-'NE Energy Use'!M20)/'NE Energy Use'!M20</f>
        <v>0.001515967552374234</v>
      </c>
      <c r="O20" s="31">
        <f>('NE Energy Use'!O20-'NE Energy Use'!N20)/'NE Energy Use'!N20</f>
        <v>-0.0021547950323710804</v>
      </c>
      <c r="P20" s="31">
        <f>('NE Energy Use'!P20-'NE Energy Use'!O20)/'NE Energy Use'!O20</f>
        <v>0.0013852360955721255</v>
      </c>
      <c r="Q20" s="31">
        <f>('NE Energy Use'!Q20-'NE Energy Use'!P20)/'NE Energy Use'!P20</f>
        <v>0.00454862213081411</v>
      </c>
      <c r="R20" s="31">
        <f>('NE Energy Use'!R20-'NE Energy Use'!Q20)/'NE Energy Use'!Q20</f>
        <v>0.005386741482518853</v>
      </c>
      <c r="S20" s="31">
        <f>('NE Energy Use'!S20-'NE Energy Use'!R20)/'NE Energy Use'!R20</f>
        <v>0.001659970237684601</v>
      </c>
      <c r="T20" s="31">
        <f>('NE Energy Use'!T20-'NE Energy Use'!S20)/'NE Energy Use'!S20</f>
        <v>0.003915667912520986</v>
      </c>
      <c r="U20" s="31">
        <f>('NE Energy Use'!U20-'NE Energy Use'!T20)/'NE Energy Use'!T20</f>
        <v>0.004825235970388005</v>
      </c>
      <c r="V20" s="31">
        <f>('NE Energy Use'!V20-'NE Energy Use'!U20)/'NE Energy Use'!U20</f>
        <v>0.008120899195191178</v>
      </c>
      <c r="W20" s="31">
        <f>('NE Energy Use'!W20-'NE Energy Use'!V20)/'NE Energy Use'!V20</f>
        <v>0.0045973846017952685</v>
      </c>
      <c r="X20" s="31">
        <f>('NE Energy Use'!X20-'NE Energy Use'!W20)/'NE Energy Use'!W20</f>
        <v>0.009224599748652737</v>
      </c>
      <c r="Y20" s="31">
        <f>('NE Energy Use'!Y20-'NE Energy Use'!X20)/'NE Energy Use'!X20</f>
        <v>0.01013655984408764</v>
      </c>
      <c r="Z20" s="31">
        <f>('NE Energy Use'!Z20-'NE Energy Use'!Y20)/'NE Energy Use'!Y20</f>
        <v>0.011012026201166873</v>
      </c>
      <c r="AA20" s="31">
        <f>('NE Energy Use'!AA20-'NE Energy Use'!Z20)/'NE Energy Use'!Z20</f>
        <v>0.006630969217014806</v>
      </c>
      <c r="AC20" s="31">
        <f>('NE Energy Use'!AA20/'NE Energy Use'!B20)-1</f>
        <v>0.22448654219609776</v>
      </c>
      <c r="AD20" s="31">
        <f>('NE Energy Use'!L20/'NE Energy Use'!B20)^(1/10)-1</f>
        <v>0.013111807805801234</v>
      </c>
      <c r="AE20" s="31">
        <f>('NE Energy Use'!V20/'NE Energy Use'!L20)^(1/10)-1</f>
        <v>0.0030887682277136452</v>
      </c>
      <c r="AF20" s="31">
        <f>('NE Energy Use'!AA20/'NE Energy Use'!B20)^(1/25)-1</f>
        <v>0.008133765058651043</v>
      </c>
    </row>
    <row r="21" spans="1:32" ht="12">
      <c r="A21" s="23" t="s">
        <v>161</v>
      </c>
      <c r="C21" s="31">
        <f>('NE Energy Use'!C21-'NE Energy Use'!B21)/'NE Energy Use'!B21</f>
        <v>0.015522266941224352</v>
      </c>
      <c r="D21" s="31">
        <f>('NE Energy Use'!D21-'NE Energy Use'!C21)/'NE Energy Use'!C21</f>
        <v>-0.019445957762004373</v>
      </c>
      <c r="E21" s="31">
        <f>('NE Energy Use'!E21-'NE Energy Use'!D21)/'NE Energy Use'!D21</f>
        <v>0.059581700061575725</v>
      </c>
      <c r="F21" s="31">
        <f>('NE Energy Use'!F21-'NE Energy Use'!E21)/'NE Energy Use'!E21</f>
        <v>0.007118254395123918</v>
      </c>
      <c r="G21" s="31">
        <f>('NE Energy Use'!G21-'NE Energy Use'!F21)/'NE Energy Use'!F21</f>
        <v>0.005412417446768852</v>
      </c>
      <c r="H21" s="31">
        <f>('NE Energy Use'!H21-'NE Energy Use'!G21)/'NE Energy Use'!G21</f>
        <v>0.00864759482545806</v>
      </c>
      <c r="I21" s="31">
        <f>('NE Energy Use'!I21-'NE Energy Use'!H21)/'NE Energy Use'!H21</f>
        <v>0.004609848110610076</v>
      </c>
      <c r="J21" s="31">
        <f>('NE Energy Use'!J21-'NE Energy Use'!I21)/'NE Energy Use'!I21</f>
        <v>0.004752494656774391</v>
      </c>
      <c r="K21" s="31">
        <f>('NE Energy Use'!K21-'NE Energy Use'!J21)/'NE Energy Use'!J21</f>
        <v>-0.0010544244744324384</v>
      </c>
      <c r="L21" s="31">
        <f>('NE Energy Use'!L21-'NE Energy Use'!K21)/'NE Energy Use'!K21</f>
        <v>0.0007122665839971876</v>
      </c>
      <c r="M21" s="31">
        <f>('NE Energy Use'!M21-'NE Energy Use'!L21)/'NE Energy Use'!L21</f>
        <v>6.074599023204575E-05</v>
      </c>
      <c r="N21" s="31">
        <f>('NE Energy Use'!N21-'NE Energy Use'!M21)/'NE Energy Use'!M21</f>
        <v>0.0022188130856268446</v>
      </c>
      <c r="O21" s="31">
        <f>('NE Energy Use'!O21-'NE Energy Use'!N21)/'NE Energy Use'!N21</f>
        <v>-0.002679486555355353</v>
      </c>
      <c r="P21" s="31">
        <f>('NE Energy Use'!P21-'NE Energy Use'!O21)/'NE Energy Use'!O21</f>
        <v>-0.000215072433381448</v>
      </c>
      <c r="Q21" s="31">
        <f>('NE Energy Use'!Q21-'NE Energy Use'!P21)/'NE Energy Use'!P21</f>
        <v>0.0014688855294917678</v>
      </c>
      <c r="R21" s="31">
        <f>('NE Energy Use'!R21-'NE Energy Use'!Q21)/'NE Energy Use'!Q21</f>
        <v>0.004003551696115155</v>
      </c>
      <c r="S21" s="31">
        <f>('NE Energy Use'!S21-'NE Energy Use'!R21)/'NE Energy Use'!R21</f>
        <v>0.00017231421411276207</v>
      </c>
      <c r="T21" s="31">
        <f>('NE Energy Use'!T21-'NE Energy Use'!S21)/'NE Energy Use'!S21</f>
        <v>0.0022243032129477384</v>
      </c>
      <c r="U21" s="31">
        <f>('NE Energy Use'!U21-'NE Energy Use'!T21)/'NE Energy Use'!T21</f>
        <v>0.002004224810644376</v>
      </c>
      <c r="V21" s="31">
        <f>('NE Energy Use'!V21-'NE Energy Use'!U21)/'NE Energy Use'!U21</f>
        <v>0.0050305929453105525</v>
      </c>
      <c r="W21" s="31">
        <f>('NE Energy Use'!W21-'NE Energy Use'!V21)/'NE Energy Use'!V21</f>
        <v>0.0010559969756709995</v>
      </c>
      <c r="X21" s="31">
        <f>('NE Energy Use'!X21-'NE Energy Use'!W21)/'NE Energy Use'!W21</f>
        <v>0.005028431612918282</v>
      </c>
      <c r="Y21" s="31">
        <f>('NE Energy Use'!Y21-'NE Energy Use'!X21)/'NE Energy Use'!X21</f>
        <v>0.005708090398888617</v>
      </c>
      <c r="Z21" s="31">
        <f>('NE Energy Use'!Z21-'NE Energy Use'!Y21)/'NE Energy Use'!Y21</f>
        <v>0.007851608006671862</v>
      </c>
      <c r="AA21" s="31">
        <f>('NE Energy Use'!AA21-'NE Energy Use'!Z21)/'NE Energy Use'!Z21</f>
        <v>0.002438103812760781</v>
      </c>
      <c r="AC21" s="31">
        <f>('NE Energy Use'!AA21/'NE Energy Use'!B21)-1</f>
        <v>0.12751304033861333</v>
      </c>
      <c r="AD21" s="31">
        <f>('NE Energy Use'!L21/'NE Energy Use'!B21)^(1/10)-1</f>
        <v>0.008409011189047355</v>
      </c>
      <c r="AE21" s="31">
        <f>('NE Energy Use'!V21/'NE Energy Use'!L21)^(1/10)-1</f>
        <v>0.0014266788208630032</v>
      </c>
      <c r="AF21" s="31">
        <f>('NE Energy Use'!AA21/'NE Energy Use'!B21)^(1/25)-1</f>
        <v>0.0048121155392089054</v>
      </c>
    </row>
    <row r="22" spans="1:32" ht="12">
      <c r="A22" s="23" t="s">
        <v>162</v>
      </c>
      <c r="C22" s="31">
        <f>('NE Energy Use'!C22-'NE Energy Use'!B22)/'NE Energy Use'!B22</f>
        <v>0.024295441530696595</v>
      </c>
      <c r="D22" s="31">
        <f>('NE Energy Use'!D22-'NE Energy Use'!C22)/'NE Energy Use'!C22</f>
        <v>0.07939675116745289</v>
      </c>
      <c r="E22" s="31">
        <f>('NE Energy Use'!E22-'NE Energy Use'!D22)/'NE Energy Use'!D22</f>
        <v>0.05645417057535411</v>
      </c>
      <c r="F22" s="31">
        <f>('NE Energy Use'!F22-'NE Energy Use'!E22)/'NE Energy Use'!E22</f>
        <v>-0.012675068815389611</v>
      </c>
      <c r="G22" s="31">
        <f>('NE Energy Use'!G22-'NE Energy Use'!F22)/'NE Energy Use'!F22</f>
        <v>-0.01482908736274982</v>
      </c>
      <c r="H22" s="31">
        <f>('NE Energy Use'!H22-'NE Energy Use'!G22)/'NE Energy Use'!G22</f>
        <v>-0.057215461158378854</v>
      </c>
      <c r="I22" s="31">
        <f>('NE Energy Use'!I22-'NE Energy Use'!H22)/'NE Energy Use'!H22</f>
        <v>0.022421209161125683</v>
      </c>
      <c r="J22" s="31">
        <f>('NE Energy Use'!J22-'NE Energy Use'!I22)/'NE Energy Use'!I22</f>
        <v>0.03646698273829759</v>
      </c>
      <c r="K22" s="31">
        <f>('NE Energy Use'!K22-'NE Energy Use'!J22)/'NE Energy Use'!J22</f>
        <v>-0.02634552092134106</v>
      </c>
      <c r="L22" s="31">
        <f>('NE Energy Use'!L22-'NE Energy Use'!K22)/'NE Energy Use'!K22</f>
        <v>0.018312006148496027</v>
      </c>
      <c r="M22" s="31">
        <f>('NE Energy Use'!M22-'NE Energy Use'!L22)/'NE Energy Use'!L22</f>
        <v>-0.01353591322527403</v>
      </c>
      <c r="N22" s="31">
        <f>('NE Energy Use'!N22-'NE Energy Use'!M22)/'NE Energy Use'!M22</f>
        <v>0.011650148683744914</v>
      </c>
      <c r="O22" s="31">
        <f>('NE Energy Use'!O22-'NE Energy Use'!N22)/'NE Energy Use'!N22</f>
        <v>-0.01558382795702</v>
      </c>
      <c r="P22" s="31">
        <f>('NE Energy Use'!P22-'NE Energy Use'!O22)/'NE Energy Use'!O22</f>
        <v>-0.005666381145884223</v>
      </c>
      <c r="Q22" s="31">
        <f>('NE Energy Use'!Q22-'NE Energy Use'!P22)/'NE Energy Use'!P22</f>
        <v>0.007549373792673866</v>
      </c>
      <c r="R22" s="31">
        <f>('NE Energy Use'!R22-'NE Energy Use'!Q22)/'NE Energy Use'!Q22</f>
        <v>-0.007316788387811391</v>
      </c>
      <c r="S22" s="31">
        <f>('NE Energy Use'!S22-'NE Energy Use'!R22)/'NE Energy Use'!R22</f>
        <v>-0.013288588775926606</v>
      </c>
      <c r="T22" s="31">
        <f>('NE Energy Use'!T22-'NE Energy Use'!S22)/'NE Energy Use'!S22</f>
        <v>-0.024932361977293753</v>
      </c>
      <c r="U22" s="31">
        <f>('NE Energy Use'!U22-'NE Energy Use'!T22)/'NE Energy Use'!T22</f>
        <v>-0.02055784298775053</v>
      </c>
      <c r="V22" s="31">
        <f>('NE Energy Use'!V22-'NE Energy Use'!U22)/'NE Energy Use'!U22</f>
        <v>0.0001324215920583587</v>
      </c>
      <c r="W22" s="31">
        <f>('NE Energy Use'!W22-'NE Energy Use'!V22)/'NE Energy Use'!V22</f>
        <v>-0.01812940934370998</v>
      </c>
      <c r="X22" s="31">
        <f>('NE Energy Use'!X22-'NE Energy Use'!W22)/'NE Energy Use'!W22</f>
        <v>-0.007474980819170834</v>
      </c>
      <c r="Y22" s="31">
        <f>('NE Energy Use'!Y22-'NE Energy Use'!X22)/'NE Energy Use'!X22</f>
        <v>-0.023738423243417715</v>
      </c>
      <c r="Z22" s="31">
        <f>('NE Energy Use'!Z22-'NE Energy Use'!Y22)/'NE Energy Use'!Y22</f>
        <v>0.003312119501026441</v>
      </c>
      <c r="AA22" s="31">
        <f>('NE Energy Use'!AA22-'NE Energy Use'!Z22)/'NE Energy Use'!Z22</f>
        <v>-0.005943529977077022</v>
      </c>
      <c r="AC22" s="31">
        <f>('NE Energy Use'!AA22/'NE Energy Use'!B22)-1</f>
        <v>-0.01670932121172286</v>
      </c>
      <c r="AD22" s="31">
        <f>('NE Energy Use'!L22/'NE Energy Use'!B22)^(1/10)-1</f>
        <v>0.011885143563183709</v>
      </c>
      <c r="AE22" s="31">
        <f>('NE Energy Use'!V22/'NE Energy Use'!L22)^(1/10)-1</f>
        <v>-0.008218347281977234</v>
      </c>
      <c r="AF22" s="31">
        <f>('NE Energy Use'!AA22/'NE Energy Use'!B22)^(1/25)-1</f>
        <v>-0.0006737927700597446</v>
      </c>
    </row>
    <row r="23" spans="1:32" ht="12">
      <c r="A23" s="23" t="s">
        <v>163</v>
      </c>
      <c r="C23" s="31">
        <f>('NE Energy Use'!C23-'NE Energy Use'!B23)/'NE Energy Use'!B23</f>
        <v>0.018277066939171072</v>
      </c>
      <c r="D23" s="31">
        <f>('NE Energy Use'!D23-'NE Energy Use'!C23)/'NE Energy Use'!C23</f>
        <v>0.011774061322513083</v>
      </c>
      <c r="E23" s="31">
        <f>('NE Energy Use'!E23-'NE Energy Use'!D23)/'NE Energy Use'!D23</f>
        <v>0.05852770888950608</v>
      </c>
      <c r="F23" s="31">
        <f>('NE Energy Use'!F23-'NE Energy Use'!E23)/'NE Energy Use'!E23</f>
        <v>0.0004617396666309908</v>
      </c>
      <c r="G23" s="31">
        <f>('NE Energy Use'!G23-'NE Energy Use'!F23)/'NE Energy Use'!F23</f>
        <v>-0.001305550397009397</v>
      </c>
      <c r="H23" s="31">
        <f>('NE Energy Use'!H23-'NE Energy Use'!G23)/'NE Energy Use'!G23</f>
        <v>-0.01291565070198571</v>
      </c>
      <c r="I23" s="31">
        <f>('NE Energy Use'!I23-'NE Energy Use'!H23)/'NE Energy Use'!H23</f>
        <v>0.010179521862478672</v>
      </c>
      <c r="J23" s="31">
        <f>('NE Energy Use'!J23-'NE Energy Use'!I23)/'NE Energy Use'!I23</f>
        <v>0.014789768607772964</v>
      </c>
      <c r="K23" s="31">
        <f>('NE Energy Use'!K23-'NE Energy Use'!J23)/'NE Energy Use'!J23</f>
        <v>-0.009229792410533403</v>
      </c>
      <c r="L23" s="31">
        <f>('NE Energy Use'!L23-'NE Energy Use'!K23)/'NE Energy Use'!K23</f>
        <v>0.006303163164247208</v>
      </c>
      <c r="M23" s="31">
        <f>('NE Energy Use'!M23-'NE Energy Use'!L23)/'NE Energy Use'!L23</f>
        <v>-0.0043100728203850445</v>
      </c>
      <c r="N23" s="31">
        <f>('NE Energy Use'!N23-'NE Energy Use'!M23)/'NE Energy Use'!M23</f>
        <v>0.005222505468093889</v>
      </c>
      <c r="O23" s="31">
        <f>('NE Energy Use'!O23-'NE Energy Use'!N23)/'NE Energy Use'!N23</f>
        <v>-0.006815457709832321</v>
      </c>
      <c r="P23" s="31">
        <f>('NE Energy Use'!P23-'NE Energy Use'!O23)/'NE Energy Use'!O23</f>
        <v>-0.001946937133717882</v>
      </c>
      <c r="Q23" s="31">
        <f>('NE Energy Use'!Q23-'NE Energy Use'!P23)/'NE Energy Use'!P23</f>
        <v>0.003393405597134053</v>
      </c>
      <c r="R23" s="31">
        <f>('NE Energy Use'!R23-'NE Energy Use'!Q23)/'NE Energy Use'!Q23</f>
        <v>0.00040579134334433394</v>
      </c>
      <c r="S23" s="31">
        <f>('NE Energy Use'!S23-'NE Energy Use'!R23)/'NE Energy Use'!R23</f>
        <v>-0.0040727780947278835</v>
      </c>
      <c r="T23" s="31">
        <f>('NE Energy Use'!T23-'NE Energy Use'!S23)/'NE Energy Use'!S23</f>
        <v>-0.006260502780323841</v>
      </c>
      <c r="U23" s="31">
        <f>('NE Energy Use'!U23-'NE Energy Use'!T23)/'NE Energy Use'!T23</f>
        <v>-0.004912693535302798</v>
      </c>
      <c r="V23" s="31">
        <f>('NE Energy Use'!V23-'NE Energy Use'!U23)/'NE Energy Use'!U23</f>
        <v>0.003552590217971605</v>
      </c>
      <c r="W23" s="31">
        <f>('NE Energy Use'!W23-'NE Energy Use'!V23)/'NE Energy Use'!V23</f>
        <v>-0.004713584738815976</v>
      </c>
      <c r="X23" s="31">
        <f>('NE Energy Use'!X23-'NE Energy Use'!W23)/'NE Energy Use'!W23</f>
        <v>0.0013190771835418034</v>
      </c>
      <c r="Y23" s="31">
        <f>('NE Energy Use'!Y23-'NE Energy Use'!X23)/'NE Energy Use'!X23</f>
        <v>-0.0029510171920153617</v>
      </c>
      <c r="Z23" s="31">
        <f>('NE Energy Use'!Z23-'NE Energy Use'!Y23)/'NE Energy Use'!Y23</f>
        <v>0.006544509754741482</v>
      </c>
      <c r="AA23" s="31">
        <f>('NE Energy Use'!AA23-'NE Energy Use'!Z23)/'NE Energy Use'!Z23</f>
        <v>3.250301668560556E-05</v>
      </c>
      <c r="AC23" s="31">
        <f>('NE Energy Use'!AA23/'NE Energy Use'!B23)-1</f>
        <v>0.08222738196478074</v>
      </c>
      <c r="AD23" s="31">
        <f>('NE Energy Use'!L23/'NE Energy Use'!B23)^(1/10)-1</f>
        <v>0.009512158459792808</v>
      </c>
      <c r="AE23" s="31">
        <f>('NE Energy Use'!V23/'NE Energy Use'!L23)^(1/10)-1</f>
        <v>-0.0015831962707825165</v>
      </c>
      <c r="AF23" s="31">
        <f>('NE Energy Use'!AA23/'NE Energy Use'!B23)^(1/25)-1</f>
        <v>0.0031658530826450537</v>
      </c>
    </row>
    <row r="25" ht="12">
      <c r="A25" s="23" t="s">
        <v>164</v>
      </c>
    </row>
    <row r="26" spans="1:32" ht="12">
      <c r="A26" s="23" t="s">
        <v>86</v>
      </c>
      <c r="C26" s="31">
        <f>('NE Energy Use'!C26-'NE Energy Use'!B26)/'NE Energy Use'!B26</f>
        <v>-0.05908759513831026</v>
      </c>
      <c r="D26" s="31">
        <f>('NE Energy Use'!D26-'NE Energy Use'!C26)/'NE Energy Use'!C26</f>
        <v>-0.03292159590928893</v>
      </c>
      <c r="E26" s="31">
        <f>('NE Energy Use'!E26-'NE Energy Use'!D26)/'NE Energy Use'!D26</f>
        <v>-0.012261222766909295</v>
      </c>
      <c r="F26" s="31">
        <f>('NE Energy Use'!F26-'NE Energy Use'!E26)/'NE Energy Use'!E26</f>
        <v>0.008409123010699958</v>
      </c>
      <c r="G26" s="31">
        <f>('NE Energy Use'!G26-'NE Energy Use'!F26)/'NE Energy Use'!F26</f>
        <v>0.009598349764855133</v>
      </c>
      <c r="H26" s="31">
        <f>('NE Energy Use'!H26-'NE Energy Use'!G26)/'NE Energy Use'!G26</f>
        <v>0.007484566117827474</v>
      </c>
      <c r="I26" s="31">
        <f>('NE Energy Use'!I26-'NE Energy Use'!H26)/'NE Energy Use'!H26</f>
        <v>0.0014407087395612724</v>
      </c>
      <c r="J26" s="31">
        <f>('NE Energy Use'!J26-'NE Energy Use'!I26)/'NE Energy Use'!I26</f>
        <v>-0.0011122088544032946</v>
      </c>
      <c r="K26" s="31">
        <f>('NE Energy Use'!K26-'NE Energy Use'!J26)/'NE Energy Use'!J26</f>
        <v>-0.0017922854999747652</v>
      </c>
      <c r="L26" s="31">
        <f>('NE Energy Use'!L26-'NE Energy Use'!K26)/'NE Energy Use'!K26</f>
        <v>-0.0029552885719416767</v>
      </c>
      <c r="M26" s="31">
        <f>('NE Energy Use'!M26-'NE Energy Use'!L26)/'NE Energy Use'!L26</f>
        <v>-0.0032218305443987567</v>
      </c>
      <c r="N26" s="31">
        <f>('NE Energy Use'!N26-'NE Energy Use'!M26)/'NE Energy Use'!M26</f>
        <v>-0.00333185961888334</v>
      </c>
      <c r="O26" s="31">
        <f>('NE Energy Use'!O26-'NE Energy Use'!N26)/'NE Energy Use'!N26</f>
        <v>-0.0034886129374690155</v>
      </c>
      <c r="P26" s="31">
        <f>('NE Energy Use'!P26-'NE Energy Use'!O26)/'NE Energy Use'!O26</f>
        <v>-0.005122102686540573</v>
      </c>
      <c r="Q26" s="31">
        <f>('NE Energy Use'!Q26-'NE Energy Use'!P26)/'NE Energy Use'!P26</f>
        <v>-0.002811506722956156</v>
      </c>
      <c r="R26" s="31">
        <f>('NE Energy Use'!R26-'NE Energy Use'!Q26)/'NE Energy Use'!Q26</f>
        <v>-0.0018271533525990198</v>
      </c>
      <c r="S26" s="31">
        <f>('NE Energy Use'!S26-'NE Energy Use'!R26)/'NE Energy Use'!R26</f>
        <v>0.00041465971040959183</v>
      </c>
      <c r="T26" s="31">
        <f>('NE Energy Use'!T26-'NE Energy Use'!S26)/'NE Energy Use'!S26</f>
        <v>-0.0022694917910415</v>
      </c>
      <c r="U26" s="31">
        <f>('NE Energy Use'!U26-'NE Energy Use'!T26)/'NE Energy Use'!T26</f>
        <v>-0.005360963794226034</v>
      </c>
      <c r="V26" s="31">
        <f>('NE Energy Use'!V26-'NE Energy Use'!U26)/'NE Energy Use'!U26</f>
        <v>-0.005098867267540144</v>
      </c>
      <c r="W26" s="31">
        <f>('NE Energy Use'!W26-'NE Energy Use'!V26)/'NE Energy Use'!V26</f>
        <v>-0.0044856411827009866</v>
      </c>
      <c r="X26" s="31">
        <f>('NE Energy Use'!X26-'NE Energy Use'!W26)/'NE Energy Use'!W26</f>
        <v>-0.004701616393674449</v>
      </c>
      <c r="Y26" s="31">
        <f>('NE Energy Use'!Y26-'NE Energy Use'!X26)/'NE Energy Use'!X26</f>
        <v>-0.0030682255843481657</v>
      </c>
      <c r="Z26" s="31">
        <f>('NE Energy Use'!Z26-'NE Energy Use'!Y26)/'NE Energy Use'!Y26</f>
        <v>-0.0018795147038862352</v>
      </c>
      <c r="AA26" s="31">
        <f>('NE Energy Use'!AA26-'NE Energy Use'!Z26)/'NE Energy Use'!Z26</f>
        <v>-0.0014810156166173937</v>
      </c>
      <c r="AC26" s="31">
        <f>('NE Energy Use'!AA26/'NE Energy Use'!B26)-1</f>
        <v>-0.1250510326727795</v>
      </c>
      <c r="AD26" s="31">
        <f>('NE Energy Use'!L26/'NE Energy Use'!B26)^(1/10)-1</f>
        <v>-0.008539472398373271</v>
      </c>
      <c r="AE26" s="31">
        <f>('NE Energy Use'!V26/'NE Energy Use'!L26)^(1/10)-1</f>
        <v>-0.003213178344041445</v>
      </c>
      <c r="AF26" s="31">
        <f>('NE Energy Use'!AA26/'NE Energy Use'!B26)^(1/25)-1</f>
        <v>-0.0053293371212771445</v>
      </c>
    </row>
    <row r="27" spans="1:32" ht="12">
      <c r="A27" s="23" t="s">
        <v>165</v>
      </c>
      <c r="C27" s="31">
        <f>('NE Energy Use'!C27-'NE Energy Use'!B27)/'NE Energy Use'!B27</f>
        <v>-0.0916055396667257</v>
      </c>
      <c r="D27" s="31">
        <f>('NE Energy Use'!D27-'NE Energy Use'!C27)/'NE Energy Use'!C27</f>
        <v>-0.5933992798452019</v>
      </c>
      <c r="E27" s="31">
        <f>('NE Energy Use'!E27-'NE Energy Use'!D27)/'NE Energy Use'!D27</f>
        <v>0.06301455821565355</v>
      </c>
      <c r="F27" s="31">
        <f>('NE Energy Use'!F27-'NE Energy Use'!E27)/'NE Energy Use'!E27</f>
        <v>0.10138018812602381</v>
      </c>
      <c r="G27" s="31">
        <f>('NE Energy Use'!G27-'NE Energy Use'!F27)/'NE Energy Use'!F27</f>
        <v>-0.0032138588657800614</v>
      </c>
      <c r="H27" s="31">
        <f>('NE Energy Use'!H27-'NE Energy Use'!G27)/'NE Energy Use'!G27</f>
        <v>0.08990682402215092</v>
      </c>
      <c r="I27" s="31">
        <f>('NE Energy Use'!I27-'NE Energy Use'!H27)/'NE Energy Use'!H27</f>
        <v>-0.024348871266662818</v>
      </c>
      <c r="J27" s="31">
        <f>('NE Energy Use'!J27-'NE Energy Use'!I27)/'NE Energy Use'!I27</f>
        <v>-0.03916816929475367</v>
      </c>
      <c r="K27" s="31">
        <f>('NE Energy Use'!K27-'NE Energy Use'!J27)/'NE Energy Use'!J27</f>
        <v>0.03985559801712394</v>
      </c>
      <c r="L27" s="31">
        <f>('NE Energy Use'!L27-'NE Energy Use'!K27)/'NE Energy Use'!K27</f>
        <v>0.011798475406560502</v>
      </c>
      <c r="M27" s="31">
        <f>('NE Energy Use'!M27-'NE Energy Use'!L27)/'NE Energy Use'!L27</f>
        <v>0.013158971080750075</v>
      </c>
      <c r="N27" s="31">
        <f>('NE Energy Use'!N27-'NE Energy Use'!M27)/'NE Energy Use'!M27</f>
        <v>0.00834454499051696</v>
      </c>
      <c r="O27" s="31">
        <f>('NE Energy Use'!O27-'NE Energy Use'!N27)/'NE Energy Use'!N27</f>
        <v>0.0020466086584262524</v>
      </c>
      <c r="P27" s="31">
        <f>('NE Energy Use'!P27-'NE Energy Use'!O27)/'NE Energy Use'!O27</f>
        <v>0.0036029730837750314</v>
      </c>
      <c r="Q27" s="31">
        <f>('NE Energy Use'!Q27-'NE Energy Use'!P27)/'NE Energy Use'!P27</f>
        <v>0.013282160909218726</v>
      </c>
      <c r="R27" s="31">
        <f>('NE Energy Use'!R27-'NE Energy Use'!Q27)/'NE Energy Use'!Q27</f>
        <v>0.007034692703778775</v>
      </c>
      <c r="S27" s="31">
        <f>('NE Energy Use'!S27-'NE Energy Use'!R27)/'NE Energy Use'!R27</f>
        <v>0.010443071671010412</v>
      </c>
      <c r="T27" s="31">
        <f>('NE Energy Use'!T27-'NE Energy Use'!S27)/'NE Energy Use'!S27</f>
        <v>0.007533203380481288</v>
      </c>
      <c r="U27" s="31">
        <f>('NE Energy Use'!U27-'NE Energy Use'!T27)/'NE Energy Use'!T27</f>
        <v>0.007885525702332093</v>
      </c>
      <c r="V27" s="31">
        <f>('NE Energy Use'!V27-'NE Energy Use'!U27)/'NE Energy Use'!U27</f>
        <v>0.01041131008846368</v>
      </c>
      <c r="W27" s="31">
        <f>('NE Energy Use'!W27-'NE Energy Use'!V27)/'NE Energy Use'!V27</f>
        <v>0.006373821779153064</v>
      </c>
      <c r="X27" s="31">
        <f>('NE Energy Use'!X27-'NE Energy Use'!W27)/'NE Energy Use'!W27</f>
        <v>0.007653679157798381</v>
      </c>
      <c r="Y27" s="31">
        <f>('NE Energy Use'!Y27-'NE Energy Use'!X27)/'NE Energy Use'!X27</f>
        <v>0.008717938460342578</v>
      </c>
      <c r="Z27" s="31">
        <f>('NE Energy Use'!Z27-'NE Energy Use'!Y27)/'NE Energy Use'!Y27</f>
        <v>0.0050531021212564834</v>
      </c>
      <c r="AA27" s="31">
        <f>('NE Energy Use'!AA27-'NE Energy Use'!Z27)/'NE Energy Use'!Z27</f>
        <v>0.008960525479428627</v>
      </c>
      <c r="AC27" s="31">
        <f>('NE Energy Use'!AA27/'NE Energy Use'!B27)-1</f>
        <v>-0.47758593465142807</v>
      </c>
      <c r="AD27" s="31">
        <f>('NE Energy Use'!L27/'NE Energy Use'!B27)^(1/10)-1</f>
        <v>-0.07404060093418308</v>
      </c>
      <c r="AE27" s="31">
        <f>('NE Energy Use'!V27/'NE Energy Use'!L27)^(1/10)-1</f>
        <v>0.008368304634644774</v>
      </c>
      <c r="AF27" s="31">
        <f>('NE Energy Use'!AA27/'NE Energy Use'!B27)^(1/25)-1</f>
        <v>-0.02563742505916944</v>
      </c>
    </row>
    <row r="28" spans="1:32" ht="12">
      <c r="A28" s="23" t="s">
        <v>87</v>
      </c>
      <c r="C28" s="31">
        <f>('NE Energy Use'!C28-'NE Energy Use'!B28)/'NE Energy Use'!B28</f>
        <v>-0.000782389230341154</v>
      </c>
      <c r="D28" s="31">
        <f>('NE Energy Use'!D28-'NE Energy Use'!C28)/'NE Energy Use'!C28</f>
        <v>-0.21537590628846773</v>
      </c>
      <c r="E28" s="31">
        <f>('NE Energy Use'!E28-'NE Energy Use'!D28)/'NE Energy Use'!D28</f>
        <v>0.03934635032391202</v>
      </c>
      <c r="F28" s="31">
        <f>('NE Energy Use'!F28-'NE Energy Use'!E28)/'NE Energy Use'!E28</f>
        <v>0.046838922578251514</v>
      </c>
      <c r="G28" s="31">
        <f>('NE Energy Use'!G28-'NE Energy Use'!F28)/'NE Energy Use'!F28</f>
        <v>-0.04634387150493551</v>
      </c>
      <c r="H28" s="31">
        <f>('NE Energy Use'!H28-'NE Energy Use'!G28)/'NE Energy Use'!G28</f>
        <v>-0.024571803599473762</v>
      </c>
      <c r="I28" s="31">
        <f>('NE Energy Use'!I28-'NE Energy Use'!H28)/'NE Energy Use'!H28</f>
        <v>0.029069064960530033</v>
      </c>
      <c r="J28" s="31">
        <f>('NE Energy Use'!J28-'NE Energy Use'!I28)/'NE Energy Use'!I28</f>
        <v>0.007952493689604798</v>
      </c>
      <c r="K28" s="31">
        <f>('NE Energy Use'!K28-'NE Energy Use'!J28)/'NE Energy Use'!J28</f>
        <v>0.007666490923703035</v>
      </c>
      <c r="L28" s="31">
        <f>('NE Energy Use'!L28-'NE Energy Use'!K28)/'NE Energy Use'!K28</f>
        <v>0.002754957820909457</v>
      </c>
      <c r="M28" s="31">
        <f>('NE Energy Use'!M28-'NE Energy Use'!L28)/'NE Energy Use'!L28</f>
        <v>-0.004324192997275417</v>
      </c>
      <c r="N28" s="31">
        <f>('NE Energy Use'!N28-'NE Energy Use'!M28)/'NE Energy Use'!M28</f>
        <v>0.00250491130860801</v>
      </c>
      <c r="O28" s="31">
        <f>('NE Energy Use'!O28-'NE Energy Use'!N28)/'NE Energy Use'!N28</f>
        <v>0.006448445960090204</v>
      </c>
      <c r="P28" s="31">
        <f>('NE Energy Use'!P28-'NE Energy Use'!O28)/'NE Energy Use'!O28</f>
        <v>0.0005742343266237488</v>
      </c>
      <c r="Q28" s="31">
        <f>('NE Energy Use'!Q28-'NE Energy Use'!P28)/'NE Energy Use'!P28</f>
        <v>0.008646372020522005</v>
      </c>
      <c r="R28" s="31">
        <f>('NE Energy Use'!R28-'NE Energy Use'!Q28)/'NE Energy Use'!Q28</f>
        <v>0.0005720853532402952</v>
      </c>
      <c r="S28" s="31">
        <f>('NE Energy Use'!S28-'NE Energy Use'!R28)/'NE Energy Use'!R28</f>
        <v>0.005880525489037385</v>
      </c>
      <c r="T28" s="31">
        <f>('NE Energy Use'!T28-'NE Energy Use'!S28)/'NE Energy Use'!S28</f>
        <v>-0.0010667080279516748</v>
      </c>
      <c r="U28" s="31">
        <f>('NE Energy Use'!U28-'NE Energy Use'!T28)/'NE Energy Use'!T28</f>
        <v>0.001499375607826733</v>
      </c>
      <c r="V28" s="31">
        <f>('NE Energy Use'!V28-'NE Energy Use'!U28)/'NE Energy Use'!U28</f>
        <v>0.006572904304341071</v>
      </c>
      <c r="W28" s="31">
        <f>('NE Energy Use'!W28-'NE Energy Use'!V28)/'NE Energy Use'!V28</f>
        <v>0.004353922020587296</v>
      </c>
      <c r="X28" s="31">
        <f>('NE Energy Use'!X28-'NE Energy Use'!W28)/'NE Energy Use'!W28</f>
        <v>0.00324201432713747</v>
      </c>
      <c r="Y28" s="31">
        <f>('NE Energy Use'!Y28-'NE Energy Use'!X28)/'NE Energy Use'!X28</f>
        <v>0.0032918968158029134</v>
      </c>
      <c r="Z28" s="31">
        <f>('NE Energy Use'!Z28-'NE Energy Use'!Y28)/'NE Energy Use'!Y28</f>
        <v>0.003034221540710457</v>
      </c>
      <c r="AA28" s="31">
        <f>('NE Energy Use'!AA28-'NE Energy Use'!Z28)/'NE Energy Use'!Z28</f>
        <v>0.003514724702822946</v>
      </c>
      <c r="AC28" s="31">
        <f>('NE Energy Use'!AA28/'NE Energy Use'!B28)-1</f>
        <v>-0.1304072006872966</v>
      </c>
      <c r="AD28" s="31">
        <f>('NE Energy Use'!L28/'NE Energy Use'!B28)^(1/10)-1</f>
        <v>-0.018264443044058054</v>
      </c>
      <c r="AE28" s="31">
        <f>('NE Energy Use'!V28/'NE Energy Use'!L28)^(1/10)-1</f>
        <v>0.0027233842953260368</v>
      </c>
      <c r="AF28" s="31">
        <f>('NE Energy Use'!AA28/'NE Energy Use'!B28)^(1/25)-1</f>
        <v>-0.005573618378257317</v>
      </c>
    </row>
    <row r="29" spans="1:32" ht="12">
      <c r="A29" s="23" t="s">
        <v>88</v>
      </c>
      <c r="C29" s="31">
        <f>('NE Energy Use'!C29-'NE Energy Use'!B29)/'NE Energy Use'!B29</f>
        <v>-0.10084209984384779</v>
      </c>
      <c r="D29" s="31">
        <f>('NE Energy Use'!D29-'NE Energy Use'!C29)/'NE Energy Use'!C29</f>
        <v>-0.03526306349270341</v>
      </c>
      <c r="E29" s="31">
        <f>('NE Energy Use'!E29-'NE Energy Use'!D29)/'NE Energy Use'!D29</f>
        <v>-0.016349201127200962</v>
      </c>
      <c r="F29" s="31">
        <f>('NE Energy Use'!F29-'NE Energy Use'!E29)/'NE Energy Use'!E29</f>
        <v>0.007862860183101585</v>
      </c>
      <c r="G29" s="31">
        <f>('NE Energy Use'!G29-'NE Energy Use'!F29)/'NE Energy Use'!F29</f>
        <v>-0.0022839938821898062</v>
      </c>
      <c r="H29" s="31">
        <f>('NE Energy Use'!H29-'NE Energy Use'!G29)/'NE Energy Use'!G29</f>
        <v>0.007249252357949084</v>
      </c>
      <c r="I29" s="31">
        <f>('NE Energy Use'!I29-'NE Energy Use'!H29)/'NE Energy Use'!H29</f>
        <v>0.001569596980709063</v>
      </c>
      <c r="J29" s="31">
        <f>('NE Energy Use'!J29-'NE Energy Use'!I29)/'NE Energy Use'!I29</f>
        <v>0.0062534418300780655</v>
      </c>
      <c r="K29" s="31">
        <f>('NE Energy Use'!K29-'NE Energy Use'!J29)/'NE Energy Use'!J29</f>
        <v>0.00024228710720210848</v>
      </c>
      <c r="L29" s="31">
        <f>('NE Energy Use'!L29-'NE Energy Use'!K29)/'NE Energy Use'!K29</f>
        <v>-0.0007969182805725121</v>
      </c>
      <c r="M29" s="31">
        <f>('NE Energy Use'!M29-'NE Energy Use'!L29)/'NE Energy Use'!L29</f>
        <v>0.005856380785206227</v>
      </c>
      <c r="N29" s="31">
        <f>('NE Energy Use'!N29-'NE Energy Use'!M29)/'NE Energy Use'!M29</f>
        <v>0.0031605580390234836</v>
      </c>
      <c r="O29" s="31">
        <f>('NE Energy Use'!O29-'NE Energy Use'!N29)/'NE Energy Use'!N29</f>
        <v>0.002381722810083745</v>
      </c>
      <c r="P29" s="31">
        <f>('NE Energy Use'!P29-'NE Energy Use'!O29)/'NE Energy Use'!O29</f>
        <v>0.002551386884031144</v>
      </c>
      <c r="Q29" s="31">
        <f>('NE Energy Use'!Q29-'NE Energy Use'!P29)/'NE Energy Use'!P29</f>
        <v>0.0021059777102153663</v>
      </c>
      <c r="R29" s="31">
        <f>('NE Energy Use'!R29-'NE Energy Use'!Q29)/'NE Energy Use'!Q29</f>
        <v>0.0025175111504324803</v>
      </c>
      <c r="S29" s="31">
        <f>('NE Energy Use'!S29-'NE Energy Use'!R29)/'NE Energy Use'!R29</f>
        <v>0.007839513883922442</v>
      </c>
      <c r="T29" s="31">
        <f>('NE Energy Use'!T29-'NE Energy Use'!S29)/'NE Energy Use'!S29</f>
        <v>-0.0007517847757041095</v>
      </c>
      <c r="U29" s="31">
        <f>('NE Energy Use'!U29-'NE Energy Use'!T29)/'NE Energy Use'!T29</f>
        <v>0.0031626342098216883</v>
      </c>
      <c r="V29" s="31">
        <f>('NE Energy Use'!V29-'NE Energy Use'!U29)/'NE Energy Use'!U29</f>
        <v>0.0031264096520123397</v>
      </c>
      <c r="W29" s="31">
        <f>('NE Energy Use'!W29-'NE Energy Use'!V29)/'NE Energy Use'!V29</f>
        <v>0.00260182742870917</v>
      </c>
      <c r="X29" s="31">
        <f>('NE Energy Use'!X29-'NE Energy Use'!W29)/'NE Energy Use'!W29</f>
        <v>0.0029205552030380525</v>
      </c>
      <c r="Y29" s="31">
        <f>('NE Energy Use'!Y29-'NE Energy Use'!X29)/'NE Energy Use'!X29</f>
        <v>0.0030415537342369744</v>
      </c>
      <c r="Z29" s="31">
        <f>('NE Energy Use'!Z29-'NE Energy Use'!Y29)/'NE Energy Use'!Y29</f>
        <v>0.002406647700801178</v>
      </c>
      <c r="AA29" s="31">
        <f>('NE Energy Use'!AA29-'NE Energy Use'!Z29)/'NE Energy Use'!Z29</f>
        <v>0.0027507947082209628</v>
      </c>
      <c r="AC29" s="31">
        <f>('NE Energy Use'!AA29/'NE Energy Use'!B29)-1</f>
        <v>-0.08888510941508143</v>
      </c>
      <c r="AD29" s="31">
        <f>('NE Energy Use'!L29/'NE Energy Use'!B29)^(1/10)-1</f>
        <v>-0.013770783170224954</v>
      </c>
      <c r="AE29" s="31">
        <f>('NE Energy Use'!V29/'NE Energy Use'!L29)^(1/10)-1</f>
        <v>0.0031926923671297125</v>
      </c>
      <c r="AF29" s="31">
        <f>('NE Energy Use'!AA29/'NE Energy Use'!B29)^(1/25)-1</f>
        <v>-0.003716527546916093</v>
      </c>
    </row>
    <row r="30" spans="1:32" ht="12">
      <c r="A30" s="23" t="s">
        <v>167</v>
      </c>
      <c r="C30" s="31">
        <f>('NE Energy Use'!C30-'NE Energy Use'!B30)/'NE Energy Use'!B30</f>
        <v>-0.06276574474548276</v>
      </c>
      <c r="D30" s="31">
        <f>('NE Energy Use'!D30-'NE Energy Use'!C30)/'NE Energy Use'!C30</f>
        <v>0.023168661547199966</v>
      </c>
      <c r="E30" s="31">
        <f>('NE Energy Use'!E30-'NE Energy Use'!D30)/'NE Energy Use'!D30</f>
        <v>-0.28500263582002044</v>
      </c>
      <c r="F30" s="31">
        <f>('NE Energy Use'!F30-'NE Energy Use'!E30)/'NE Energy Use'!E30</f>
        <v>-0.030831509523173425</v>
      </c>
      <c r="G30" s="31">
        <f>('NE Energy Use'!G30-'NE Energy Use'!F30)/'NE Energy Use'!F30</f>
        <v>0.00861587142828147</v>
      </c>
      <c r="H30" s="31">
        <f>('NE Energy Use'!H30-'NE Energy Use'!G30)/'NE Energy Use'!G30</f>
        <v>0.0015589068272328088</v>
      </c>
      <c r="I30" s="31">
        <f>('NE Energy Use'!I30-'NE Energy Use'!H30)/'NE Energy Use'!H30</f>
        <v>0.004794403914123288</v>
      </c>
      <c r="J30" s="31">
        <f>('NE Energy Use'!J30-'NE Energy Use'!I30)/'NE Energy Use'!I30</f>
        <v>0.011250329336946335</v>
      </c>
      <c r="K30" s="31">
        <f>('NE Energy Use'!K30-'NE Energy Use'!J30)/'NE Energy Use'!J30</f>
        <v>-0.0018030912498874414</v>
      </c>
      <c r="L30" s="31">
        <f>('NE Energy Use'!L30-'NE Energy Use'!K30)/'NE Energy Use'!K30</f>
        <v>-0.0012235661765420177</v>
      </c>
      <c r="M30" s="31">
        <f>('NE Energy Use'!M30-'NE Energy Use'!L30)/'NE Energy Use'!L30</f>
        <v>0.0037973660902278434</v>
      </c>
      <c r="N30" s="31">
        <f>('NE Energy Use'!N30-'NE Energy Use'!M30)/'NE Energy Use'!M30</f>
        <v>0.002758464622612687</v>
      </c>
      <c r="O30" s="31">
        <f>('NE Energy Use'!O30-'NE Energy Use'!N30)/'NE Energy Use'!N30</f>
        <v>0.002945643502075797</v>
      </c>
      <c r="P30" s="31">
        <f>('NE Energy Use'!P30-'NE Energy Use'!O30)/'NE Energy Use'!O30</f>
        <v>0.0027392751995204976</v>
      </c>
      <c r="Q30" s="31">
        <f>('NE Energy Use'!Q30-'NE Energy Use'!P30)/'NE Energy Use'!P30</f>
        <v>0.0014457033886522003</v>
      </c>
      <c r="R30" s="31">
        <f>('NE Energy Use'!R30-'NE Energy Use'!Q30)/'NE Energy Use'!Q30</f>
        <v>0.002068001363924023</v>
      </c>
      <c r="S30" s="31">
        <f>('NE Energy Use'!S30-'NE Energy Use'!R30)/'NE Energy Use'!R30</f>
        <v>0.0027580938129110905</v>
      </c>
      <c r="T30" s="31">
        <f>('NE Energy Use'!T30-'NE Energy Use'!S30)/'NE Energy Use'!S30</f>
        <v>0.0027299532600833913</v>
      </c>
      <c r="U30" s="31">
        <f>('NE Energy Use'!U30-'NE Energy Use'!T30)/'NE Energy Use'!T30</f>
        <v>0.0028084789648830026</v>
      </c>
      <c r="V30" s="31">
        <f>('NE Energy Use'!V30-'NE Energy Use'!U30)/'NE Energy Use'!U30</f>
        <v>0.002606423746918723</v>
      </c>
      <c r="W30" s="31">
        <f>('NE Energy Use'!W30-'NE Energy Use'!V30)/'NE Energy Use'!V30</f>
        <v>0.0023138328641407017</v>
      </c>
      <c r="X30" s="31">
        <f>('NE Energy Use'!X30-'NE Energy Use'!W30)/'NE Energy Use'!W30</f>
        <v>0.002373639599587747</v>
      </c>
      <c r="Y30" s="31">
        <f>('NE Energy Use'!Y30-'NE Energy Use'!X30)/'NE Energy Use'!X30</f>
        <v>0.0025003996312855836</v>
      </c>
      <c r="Z30" s="31">
        <f>('NE Energy Use'!Z30-'NE Energy Use'!Y30)/'NE Energy Use'!Y30</f>
        <v>0.0025596634168651095</v>
      </c>
      <c r="AA30" s="31">
        <f>('NE Energy Use'!AA30-'NE Energy Use'!Z30)/'NE Energy Use'!Z30</f>
        <v>0.0023545579739546125</v>
      </c>
      <c r="AC30" s="31">
        <f>('NE Energy Use'!AA30/'NE Energy Use'!B30)-1</f>
        <v>-0.29314169433097337</v>
      </c>
      <c r="AD30" s="31">
        <f>('NE Energy Use'!L30/'NE Energy Use'!B30)^(1/10)-1</f>
        <v>-0.03782918486678233</v>
      </c>
      <c r="AE30" s="31">
        <f>('NE Energy Use'!V30/'NE Energy Use'!L30)^(1/10)-1</f>
        <v>0.0026655780467168544</v>
      </c>
      <c r="AF30" s="31">
        <f>('NE Energy Use'!AA30/'NE Energy Use'!B30)^(1/25)-1</f>
        <v>-0.013781160231529421</v>
      </c>
    </row>
    <row r="31" spans="1:32" ht="12">
      <c r="A31" s="23" t="s">
        <v>89</v>
      </c>
      <c r="C31" s="31">
        <f>('NE Energy Use'!C31-'NE Energy Use'!B31)/'NE Energy Use'!B31</f>
        <v>-0.06340794043927707</v>
      </c>
      <c r="D31" s="31">
        <f>('NE Energy Use'!D31-'NE Energy Use'!C31)/'NE Energy Use'!C31</f>
        <v>-0.09806366803127912</v>
      </c>
      <c r="E31" s="31">
        <f>('NE Energy Use'!E31-'NE Energy Use'!D31)/'NE Energy Use'!D31</f>
        <v>-0.02020924397777235</v>
      </c>
      <c r="F31" s="31">
        <f>('NE Energy Use'!F31-'NE Energy Use'!E31)/'NE Energy Use'!E31</f>
        <v>0.012928208434464163</v>
      </c>
      <c r="G31" s="31">
        <f>('NE Energy Use'!G31-'NE Energy Use'!F31)/'NE Energy Use'!F31</f>
        <v>0.007381860369422776</v>
      </c>
      <c r="H31" s="31">
        <f>('NE Energy Use'!H31-'NE Energy Use'!G31)/'NE Energy Use'!G31</f>
        <v>0.011685600705159014</v>
      </c>
      <c r="I31" s="31">
        <f>('NE Energy Use'!I31-'NE Energy Use'!H31)/'NE Energy Use'!H31</f>
        <v>0.0003381082603713234</v>
      </c>
      <c r="J31" s="31">
        <f>('NE Energy Use'!J31-'NE Energy Use'!I31)/'NE Energy Use'!I31</f>
        <v>-0.002717072896847784</v>
      </c>
      <c r="K31" s="31">
        <f>('NE Energy Use'!K31-'NE Energy Use'!J31)/'NE Energy Use'!J31</f>
        <v>0.000966769109444233</v>
      </c>
      <c r="L31" s="31">
        <f>('NE Energy Use'!L31-'NE Energy Use'!K31)/'NE Energy Use'!K31</f>
        <v>-0.0017975807143434462</v>
      </c>
      <c r="M31" s="31">
        <f>('NE Energy Use'!M31-'NE Energy Use'!L31)/'NE Energy Use'!L31</f>
        <v>-0.0016599534943585665</v>
      </c>
      <c r="N31" s="31">
        <f>('NE Energy Use'!N31-'NE Energy Use'!M31)/'NE Energy Use'!M31</f>
        <v>-0.002055131089755006</v>
      </c>
      <c r="O31" s="31">
        <f>('NE Energy Use'!O31-'NE Energy Use'!N31)/'NE Energy Use'!N31</f>
        <v>-0.002543160055156151</v>
      </c>
      <c r="P31" s="31">
        <f>('NE Energy Use'!P31-'NE Energy Use'!O31)/'NE Energy Use'!O31</f>
        <v>-0.0039262589728493065</v>
      </c>
      <c r="Q31" s="31">
        <f>('NE Energy Use'!Q31-'NE Energy Use'!P31)/'NE Energy Use'!P31</f>
        <v>-0.0012318953864474793</v>
      </c>
      <c r="R31" s="31">
        <f>('NE Energy Use'!R31-'NE Energy Use'!Q31)/'NE Energy Use'!Q31</f>
        <v>-0.0009080766265936711</v>
      </c>
      <c r="S31" s="31">
        <f>('NE Energy Use'!S31-'NE Energy Use'!R31)/'NE Energy Use'!R31</f>
        <v>0.0015285468078305247</v>
      </c>
      <c r="T31" s="31">
        <f>('NE Energy Use'!T31-'NE Energy Use'!S31)/'NE Energy Use'!S31</f>
        <v>-0.0013572995661480086</v>
      </c>
      <c r="U31" s="31">
        <f>('NE Energy Use'!U31-'NE Energy Use'!T31)/'NE Energy Use'!T31</f>
        <v>-0.003751957502613111</v>
      </c>
      <c r="V31" s="31">
        <f>('NE Energy Use'!V31-'NE Energy Use'!U31)/'NE Energy Use'!U31</f>
        <v>-0.003256433733157474</v>
      </c>
      <c r="W31" s="31">
        <f>('NE Energy Use'!W31-'NE Energy Use'!V31)/'NE Energy Use'!V31</f>
        <v>-0.003074677761825213</v>
      </c>
      <c r="X31" s="31">
        <f>('NE Energy Use'!X31-'NE Energy Use'!W31)/'NE Energy Use'!W31</f>
        <v>-0.0031603539087063466</v>
      </c>
      <c r="Y31" s="31">
        <f>('NE Energy Use'!Y31-'NE Energy Use'!X31)/'NE Energy Use'!X31</f>
        <v>-0.0016894208851530542</v>
      </c>
      <c r="Z31" s="31">
        <f>('NE Energy Use'!Z31-'NE Energy Use'!Y31)/'NE Energy Use'!Y31</f>
        <v>-0.0009754076653423369</v>
      </c>
      <c r="AA31" s="31">
        <f>('NE Energy Use'!AA31-'NE Energy Use'!Z31)/'NE Energy Use'!Z31</f>
        <v>-0.0003357418630107817</v>
      </c>
      <c r="AC31" s="31">
        <f>('NE Energy Use'!AA31/'NE Energy Use'!B31)-1</f>
        <v>-0.17219009280760966</v>
      </c>
      <c r="AD31" s="31">
        <f>('NE Energy Use'!L31/'NE Energy Use'!B31)^(1/10)-1</f>
        <v>-0.015925104554927794</v>
      </c>
      <c r="AE31" s="31">
        <f>('NE Energy Use'!V31/'NE Energy Use'!L31)^(1/10)-1</f>
        <v>-0.0019173307477408086</v>
      </c>
      <c r="AF31" s="31">
        <f>('NE Energy Use'!AA31/'NE Energy Use'!B31)^(1/25)-1</f>
        <v>-0.007530372858725043</v>
      </c>
    </row>
    <row r="32" spans="1:32" ht="12">
      <c r="A32" s="23" t="s">
        <v>90</v>
      </c>
      <c r="C32" s="31">
        <f>('NE Energy Use'!C32-'NE Energy Use'!B32)/'NE Energy Use'!B32</f>
        <v>0.010627868048593645</v>
      </c>
      <c r="D32" s="31">
        <f>('NE Energy Use'!D32-'NE Energy Use'!C32)/'NE Energy Use'!C32</f>
        <v>-0.020326691797257136</v>
      </c>
      <c r="E32" s="31">
        <f>('NE Energy Use'!E32-'NE Energy Use'!D32)/'NE Energy Use'!D32</f>
        <v>0.05996406604941165</v>
      </c>
      <c r="F32" s="31">
        <f>('NE Energy Use'!F32-'NE Energy Use'!E32)/'NE Energy Use'!E32</f>
        <v>0.029679237684754372</v>
      </c>
      <c r="G32" s="31">
        <f>('NE Energy Use'!G32-'NE Energy Use'!F32)/'NE Energy Use'!F32</f>
        <v>0.01797533320866846</v>
      </c>
      <c r="H32" s="31">
        <f>('NE Energy Use'!H32-'NE Energy Use'!G32)/'NE Energy Use'!G32</f>
        <v>0.016582805487164103</v>
      </c>
      <c r="I32" s="31">
        <f>('NE Energy Use'!I32-'NE Energy Use'!H32)/'NE Energy Use'!H32</f>
        <v>0.013653684209326623</v>
      </c>
      <c r="J32" s="31">
        <f>('NE Energy Use'!J32-'NE Energy Use'!I32)/'NE Energy Use'!I32</f>
        <v>0.011532657888324624</v>
      </c>
      <c r="K32" s="31">
        <f>('NE Energy Use'!K32-'NE Energy Use'!J32)/'NE Energy Use'!J32</f>
        <v>0.009754699402086226</v>
      </c>
      <c r="L32" s="31">
        <f>('NE Energy Use'!L32-'NE Energy Use'!K32)/'NE Energy Use'!K32</f>
        <v>0.008943476019741273</v>
      </c>
      <c r="M32" s="31">
        <f>('NE Energy Use'!M32-'NE Energy Use'!L32)/'NE Energy Use'!L32</f>
        <v>0.009324391746298977</v>
      </c>
      <c r="N32" s="31">
        <f>('NE Energy Use'!N32-'NE Energy Use'!M32)/'NE Energy Use'!M32</f>
        <v>0.00942116605806778</v>
      </c>
      <c r="O32" s="31">
        <f>('NE Energy Use'!O32-'NE Energy Use'!N32)/'NE Energy Use'!N32</f>
        <v>0.010119574979767518</v>
      </c>
      <c r="P32" s="31">
        <f>('NE Energy Use'!P32-'NE Energy Use'!O32)/'NE Energy Use'!O32</f>
        <v>0.011027953564646436</v>
      </c>
      <c r="Q32" s="31">
        <f>('NE Energy Use'!Q32-'NE Energy Use'!P32)/'NE Energy Use'!P32</f>
        <v>0.013008352459727047</v>
      </c>
      <c r="R32" s="31">
        <f>('NE Energy Use'!R32-'NE Energy Use'!Q32)/'NE Energy Use'!Q32</f>
        <v>0.012897973777148184</v>
      </c>
      <c r="S32" s="31">
        <f>('NE Energy Use'!S32-'NE Energy Use'!R32)/'NE Energy Use'!R32</f>
        <v>0.015143505062784028</v>
      </c>
      <c r="T32" s="31">
        <f>('NE Energy Use'!T32-'NE Energy Use'!S32)/'NE Energy Use'!S32</f>
        <v>0.016179597030348887</v>
      </c>
      <c r="U32" s="31">
        <f>('NE Energy Use'!U32-'NE Energy Use'!T32)/'NE Energy Use'!T32</f>
        <v>0.017409562931462473</v>
      </c>
      <c r="V32" s="31">
        <f>('NE Energy Use'!V32-'NE Energy Use'!U32)/'NE Energy Use'!U32</f>
        <v>0.019536649276675512</v>
      </c>
      <c r="W32" s="31">
        <f>('NE Energy Use'!W32-'NE Energy Use'!V32)/'NE Energy Use'!V32</f>
        <v>0.02152242703960592</v>
      </c>
      <c r="X32" s="31">
        <f>('NE Energy Use'!X32-'NE Energy Use'!W32)/'NE Energy Use'!W32</f>
        <v>0.022943465825743137</v>
      </c>
      <c r="Y32" s="31">
        <f>('NE Energy Use'!Y32-'NE Energy Use'!X32)/'NE Energy Use'!X32</f>
        <v>0.01896510194861808</v>
      </c>
      <c r="Z32" s="31">
        <f>('NE Energy Use'!Z32-'NE Energy Use'!Y32)/'NE Energy Use'!Y32</f>
        <v>0.015550095019762901</v>
      </c>
      <c r="AA32" s="31">
        <f>('NE Energy Use'!AA32-'NE Energy Use'!Z32)/'NE Energy Use'!Z32</f>
        <v>0.01337429142746728</v>
      </c>
      <c r="AC32" s="31">
        <f>('NE Energy Use'!AA32/'NE Energy Use'!B32)-1</f>
        <v>0.4623199170333103</v>
      </c>
      <c r="AD32" s="31">
        <f>('NE Energy Use'!L32/'NE Energy Use'!B32)^(1/10)-1</f>
        <v>0.01566336785394018</v>
      </c>
      <c r="AE32" s="31">
        <f>('NE Energy Use'!V32/'NE Energy Use'!L32)^(1/10)-1</f>
        <v>0.013401265665162754</v>
      </c>
      <c r="AF32" s="31">
        <f>('NE Energy Use'!AA32/'NE Energy Use'!B32)^(1/25)-1</f>
        <v>0.015317088689131841</v>
      </c>
    </row>
    <row r="33" spans="1:32" ht="12">
      <c r="A33" s="23" t="s">
        <v>91</v>
      </c>
      <c r="C33" s="31">
        <f>('NE Energy Use'!C33-'NE Energy Use'!B33)/'NE Energy Use'!B33</f>
        <v>0.010405434642432683</v>
      </c>
      <c r="D33" s="31">
        <f>('NE Energy Use'!D33-'NE Energy Use'!C33)/'NE Energy Use'!C33</f>
        <v>-0.03718315265877966</v>
      </c>
      <c r="E33" s="31">
        <f>('NE Energy Use'!E33-'NE Energy Use'!D33)/'NE Energy Use'!D33</f>
        <v>-0.016502636794195412</v>
      </c>
      <c r="F33" s="31">
        <f>('NE Energy Use'!F33-'NE Energy Use'!E33)/'NE Energy Use'!E33</f>
        <v>0.019313087065401538</v>
      </c>
      <c r="G33" s="31">
        <f>('NE Energy Use'!G33-'NE Energy Use'!F33)/'NE Energy Use'!F33</f>
        <v>0.04052268809237861</v>
      </c>
      <c r="H33" s="31">
        <f>('NE Energy Use'!H33-'NE Energy Use'!G33)/'NE Energy Use'!G33</f>
        <v>-0.007164652970803789</v>
      </c>
      <c r="I33" s="31">
        <f>('NE Energy Use'!I33-'NE Energy Use'!H33)/'NE Energy Use'!H33</f>
        <v>0.007638974792198646</v>
      </c>
      <c r="J33" s="31">
        <f>('NE Energy Use'!J33-'NE Energy Use'!I33)/'NE Energy Use'!I33</f>
        <v>0.005956175412130957</v>
      </c>
      <c r="K33" s="31">
        <f>('NE Energy Use'!K33-'NE Energy Use'!J33)/'NE Energy Use'!J33</f>
        <v>0.0019117998875633469</v>
      </c>
      <c r="L33" s="31">
        <f>('NE Energy Use'!L33-'NE Energy Use'!K33)/'NE Energy Use'!K33</f>
        <v>0.009874827108085881</v>
      </c>
      <c r="M33" s="31">
        <f>('NE Energy Use'!M33-'NE Energy Use'!L33)/'NE Energy Use'!L33</f>
        <v>0.008720190302556772</v>
      </c>
      <c r="N33" s="31">
        <f>('NE Energy Use'!N33-'NE Energy Use'!M33)/'NE Energy Use'!M33</f>
        <v>0.006426280338404083</v>
      </c>
      <c r="O33" s="31">
        <f>('NE Energy Use'!O33-'NE Energy Use'!N33)/'NE Energy Use'!N33</f>
        <v>0.003602069775677557</v>
      </c>
      <c r="P33" s="31">
        <f>('NE Energy Use'!P33-'NE Energy Use'!O33)/'NE Energy Use'!O33</f>
        <v>0.006258025365152668</v>
      </c>
      <c r="Q33" s="31">
        <f>('NE Energy Use'!Q33-'NE Energy Use'!P33)/'NE Energy Use'!P33</f>
        <v>0.00812105625451318</v>
      </c>
      <c r="R33" s="31">
        <f>('NE Energy Use'!R33-'NE Energy Use'!Q33)/'NE Energy Use'!Q33</f>
        <v>0.00445777780402655</v>
      </c>
      <c r="S33" s="31">
        <f>('NE Energy Use'!S33-'NE Energy Use'!R33)/'NE Energy Use'!R33</f>
        <v>0.0087285700552845</v>
      </c>
      <c r="T33" s="31">
        <f>('NE Energy Use'!T33-'NE Energy Use'!S33)/'NE Energy Use'!S33</f>
        <v>0.0024229779945950745</v>
      </c>
      <c r="U33" s="31">
        <f>('NE Energy Use'!U33-'NE Energy Use'!T33)/'NE Energy Use'!T33</f>
        <v>0.009077060648155293</v>
      </c>
      <c r="V33" s="31">
        <f>('NE Energy Use'!V33-'NE Energy Use'!U33)/'NE Energy Use'!U33</f>
        <v>0.008686318739034188</v>
      </c>
      <c r="W33" s="31">
        <f>('NE Energy Use'!W33-'NE Energy Use'!V33)/'NE Energy Use'!V33</f>
        <v>0.003813352950618497</v>
      </c>
      <c r="X33" s="31">
        <f>('NE Energy Use'!X33-'NE Energy Use'!W33)/'NE Energy Use'!W33</f>
        <v>0.004047699386324414</v>
      </c>
      <c r="Y33" s="31">
        <f>('NE Energy Use'!Y33-'NE Energy Use'!X33)/'NE Energy Use'!X33</f>
        <v>0.008154000524068677</v>
      </c>
      <c r="Z33" s="31">
        <f>('NE Energy Use'!Z33-'NE Energy Use'!Y33)/'NE Energy Use'!Y33</f>
        <v>0.0020487695900681803</v>
      </c>
      <c r="AA33" s="31">
        <f>('NE Energy Use'!AA33-'NE Energy Use'!Z33)/'NE Energy Use'!Z33</f>
        <v>0.006254476850979428</v>
      </c>
      <c r="AC33" s="31">
        <f>('NE Energy Use'!AA33/'NE Energy Use'!B33)-1</f>
        <v>0.13118758591560464</v>
      </c>
      <c r="AD33" s="31">
        <f>('NE Energy Use'!L33/'NE Energy Use'!B33)^(1/10)-1</f>
        <v>0.0032819515145423583</v>
      </c>
      <c r="AE33" s="31">
        <f>('NE Energy Use'!V33/'NE Energy Use'!L33)^(1/10)-1</f>
        <v>0.006647399166619827</v>
      </c>
      <c r="AF33" s="31">
        <f>('NE Energy Use'!AA33/'NE Energy Use'!B33)^(1/25)-1</f>
        <v>0.004942897685606518</v>
      </c>
    </row>
    <row r="34" spans="1:32" ht="12">
      <c r="A34" s="23" t="s">
        <v>168</v>
      </c>
      <c r="C34" s="31">
        <f>('NE Energy Use'!C34-'NE Energy Use'!B34)/'NE Energy Use'!B34</f>
        <v>0</v>
      </c>
      <c r="D34" s="31">
        <f>('NE Energy Use'!D34-'NE Energy Use'!C34)/'NE Energy Use'!C34</f>
        <v>0</v>
      </c>
      <c r="E34" s="31">
        <f>('NE Energy Use'!E34-'NE Energy Use'!D34)/'NE Energy Use'!D34</f>
        <v>0</v>
      </c>
      <c r="F34" s="31">
        <f>('NE Energy Use'!F34-'NE Energy Use'!E34)/'NE Energy Use'!E34</f>
        <v>-9.45555387951511E-08</v>
      </c>
      <c r="G34" s="31">
        <f>('NE Energy Use'!G34-'NE Energy Use'!F34)/'NE Energy Use'!F34</f>
        <v>9.455554773590187E-08</v>
      </c>
      <c r="H34" s="31">
        <f>('NE Energy Use'!H34-'NE Energy Use'!G34)/'NE Energy Use'!G34</f>
        <v>0</v>
      </c>
      <c r="I34" s="31">
        <f>('NE Energy Use'!I34-'NE Energy Use'!H34)/'NE Energy Use'!H34</f>
        <v>0</v>
      </c>
      <c r="J34" s="31">
        <f>('NE Energy Use'!J34-'NE Energy Use'!I34)/'NE Energy Use'!I34</f>
        <v>0</v>
      </c>
      <c r="K34" s="31">
        <f>('NE Energy Use'!K34-'NE Energy Use'!J34)/'NE Energy Use'!J34</f>
        <v>0</v>
      </c>
      <c r="L34" s="31">
        <f>('NE Energy Use'!L34-'NE Energy Use'!K34)/'NE Energy Use'!K34</f>
        <v>-9.45555387951511E-08</v>
      </c>
      <c r="M34" s="31">
        <f>('NE Energy Use'!M34-'NE Energy Use'!L34)/'NE Energy Use'!L34</f>
        <v>9.455554773590187E-08</v>
      </c>
      <c r="N34" s="31">
        <f>('NE Energy Use'!N34-'NE Energy Use'!M34)/'NE Energy Use'!M34</f>
        <v>-9.45555387951511E-08</v>
      </c>
      <c r="O34" s="31">
        <f>('NE Energy Use'!O34-'NE Energy Use'!N34)/'NE Energy Use'!N34</f>
        <v>9.455554773590187E-08</v>
      </c>
      <c r="P34" s="31">
        <f>('NE Energy Use'!P34-'NE Energy Use'!O34)/'NE Energy Use'!O34</f>
        <v>0</v>
      </c>
      <c r="Q34" s="31">
        <f>('NE Energy Use'!Q34-'NE Energy Use'!P34)/'NE Energy Use'!P34</f>
        <v>0</v>
      </c>
      <c r="R34" s="31">
        <f>('NE Energy Use'!R34-'NE Energy Use'!Q34)/'NE Energy Use'!Q34</f>
        <v>0</v>
      </c>
      <c r="S34" s="31">
        <f>('NE Energy Use'!S34-'NE Energy Use'!R34)/'NE Energy Use'!R34</f>
        <v>0</v>
      </c>
      <c r="T34" s="31">
        <f>('NE Energy Use'!T34-'NE Energy Use'!S34)/'NE Energy Use'!S34</f>
        <v>0</v>
      </c>
      <c r="U34" s="31">
        <f>('NE Energy Use'!U34-'NE Energy Use'!T34)/'NE Energy Use'!T34</f>
        <v>9.45555398518916E-08</v>
      </c>
      <c r="V34" s="31">
        <f>('NE Energy Use'!V34-'NE Energy Use'!U34)/'NE Energy Use'!U34</f>
        <v>0</v>
      </c>
      <c r="W34" s="31">
        <f>('NE Energy Use'!W34-'NE Energy Use'!V34)/'NE Energy Use'!V34</f>
        <v>1.8911106094166766E-07</v>
      </c>
      <c r="X34" s="31">
        <f>('NE Energy Use'!X34-'NE Energy Use'!W34)/'NE Energy Use'!W34</f>
        <v>4.727775621541475E-07</v>
      </c>
      <c r="Y34" s="31">
        <f>('NE Energy Use'!Y34-'NE Energy Use'!X34)/'NE Energy Use'!X34</f>
        <v>5.67332806961575E-07</v>
      </c>
      <c r="Z34" s="31">
        <f>('NE Energy Use'!Z34-'NE Energy Use'!Y34)/'NE Energy Use'!Y34</f>
        <v>1.229220383991428E-06</v>
      </c>
      <c r="AA34" s="31">
        <f>('NE Energy Use'!AA34-'NE Energy Use'!Z34)/'NE Energy Use'!Z34</f>
        <v>2.080216554325517E-06</v>
      </c>
      <c r="AC34" s="31">
        <f>('NE Energy Use'!AA34/'NE Energy Use'!B34)-1</f>
        <v>4.633221427408074E-06</v>
      </c>
      <c r="AD34" s="31">
        <f>('NE Energy Use'!L34/'NE Energy Use'!B34)^(1/10)-1</f>
        <v>-9.455554339510286E-09</v>
      </c>
      <c r="AE34" s="31">
        <f>('NE Energy Use'!V34/'NE Energy Use'!L34)^(1/10)-1</f>
        <v>1.8911108012886757E-08</v>
      </c>
      <c r="AF34" s="31">
        <f>('NE Energy Use'!AA34/'NE Energy Use'!B34)^(1/25)-1</f>
        <v>1.8532844503482693E-07</v>
      </c>
    </row>
    <row r="35" spans="1:32" ht="12">
      <c r="A35" s="23" t="s">
        <v>160</v>
      </c>
      <c r="C35" s="31">
        <f>('NE Energy Use'!C35-'NE Energy Use'!B35)/'NE Energy Use'!B35</f>
        <v>0.0612857395439899</v>
      </c>
      <c r="D35" s="31">
        <f>('NE Energy Use'!D35-'NE Energy Use'!C35)/'NE Energy Use'!C35</f>
        <v>0.02698532446636329</v>
      </c>
      <c r="E35" s="31">
        <f>('NE Energy Use'!E35-'NE Energy Use'!D35)/'NE Energy Use'!D35</f>
        <v>-0.005510848257476127</v>
      </c>
      <c r="F35" s="31">
        <f>('NE Energy Use'!F35-'NE Energy Use'!E35)/'NE Energy Use'!E35</f>
        <v>0.02543588147706748</v>
      </c>
      <c r="G35" s="31">
        <f>('NE Energy Use'!G35-'NE Energy Use'!F35)/'NE Energy Use'!F35</f>
        <v>0.0238562397570853</v>
      </c>
      <c r="H35" s="31">
        <f>('NE Energy Use'!H35-'NE Energy Use'!G35)/'NE Energy Use'!G35</f>
        <v>0.02317292533914281</v>
      </c>
      <c r="I35" s="31">
        <f>('NE Energy Use'!I35-'NE Energy Use'!H35)/'NE Energy Use'!H35</f>
        <v>0.021263768403304125</v>
      </c>
      <c r="J35" s="31">
        <f>('NE Energy Use'!J35-'NE Energy Use'!I35)/'NE Energy Use'!I35</f>
        <v>0.017175976719533373</v>
      </c>
      <c r="K35" s="31">
        <f>('NE Energy Use'!K35-'NE Energy Use'!J35)/'NE Energy Use'!J35</f>
        <v>0.01877785962332667</v>
      </c>
      <c r="L35" s="31">
        <f>('NE Energy Use'!L35-'NE Energy Use'!K35)/'NE Energy Use'!K35</f>
        <v>0.015642724866168477</v>
      </c>
      <c r="M35" s="31">
        <f>('NE Energy Use'!M35-'NE Energy Use'!L35)/'NE Energy Use'!L35</f>
        <v>0.017021815309428593</v>
      </c>
      <c r="N35" s="31">
        <f>('NE Energy Use'!N35-'NE Energy Use'!M35)/'NE Energy Use'!M35</f>
        <v>0.014529355074365568</v>
      </c>
      <c r="O35" s="31">
        <f>('NE Energy Use'!O35-'NE Energy Use'!N35)/'NE Energy Use'!N35</f>
        <v>0.014784633767552562</v>
      </c>
      <c r="P35" s="31">
        <f>('NE Energy Use'!P35-'NE Energy Use'!O35)/'NE Energy Use'!O35</f>
        <v>0.013075000353927313</v>
      </c>
      <c r="Q35" s="31">
        <f>('NE Energy Use'!Q35-'NE Energy Use'!P35)/'NE Energy Use'!P35</f>
        <v>0.012378465735379015</v>
      </c>
      <c r="R35" s="31">
        <f>('NE Energy Use'!R35-'NE Energy Use'!Q35)/'NE Energy Use'!Q35</f>
        <v>0.012129023208552877</v>
      </c>
      <c r="S35" s="31">
        <f>('NE Energy Use'!S35-'NE Energy Use'!R35)/'NE Energy Use'!R35</f>
        <v>0.012398468301736456</v>
      </c>
      <c r="T35" s="31">
        <f>('NE Energy Use'!T35-'NE Energy Use'!S35)/'NE Energy Use'!S35</f>
        <v>0.012676483146961055</v>
      </c>
      <c r="U35" s="31">
        <f>('NE Energy Use'!U35-'NE Energy Use'!T35)/'NE Energy Use'!T35</f>
        <v>0.012875493228683078</v>
      </c>
      <c r="V35" s="31">
        <f>('NE Energy Use'!V35-'NE Energy Use'!U35)/'NE Energy Use'!U35</f>
        <v>0.011883881934995308</v>
      </c>
      <c r="W35" s="31">
        <f>('NE Energy Use'!W35-'NE Energy Use'!V35)/'NE Energy Use'!V35</f>
        <v>0.01248721167643807</v>
      </c>
      <c r="X35" s="31">
        <f>('NE Energy Use'!X35-'NE Energy Use'!W35)/'NE Energy Use'!W35</f>
        <v>0.01337065049051745</v>
      </c>
      <c r="Y35" s="31">
        <f>('NE Energy Use'!Y35-'NE Energy Use'!X35)/'NE Energy Use'!X35</f>
        <v>0.014864933157062955</v>
      </c>
      <c r="Z35" s="31">
        <f>('NE Energy Use'!Z35-'NE Energy Use'!Y35)/'NE Energy Use'!Y35</f>
        <v>0.01418134951214421</v>
      </c>
      <c r="AA35" s="31">
        <f>('NE Energy Use'!AA35-'NE Energy Use'!Z35)/'NE Energy Use'!Z35</f>
        <v>0.015629039591684334</v>
      </c>
      <c r="AC35" s="31">
        <f>('NE Energy Use'!AA35/'NE Energy Use'!B35)-1</f>
        <v>0.5330720348571183</v>
      </c>
      <c r="AD35" s="31">
        <f>('NE Energy Use'!L35/'NE Energy Use'!B35)^(1/10)-1</f>
        <v>0.02269177385253207</v>
      </c>
      <c r="AE35" s="31">
        <f>('NE Energy Use'!V35/'NE Energy Use'!L35)^(1/10)-1</f>
        <v>0.013374120313838889</v>
      </c>
      <c r="AF35" s="31">
        <f>('NE Energy Use'!AA35/'NE Energy Use'!B35)^(1/25)-1</f>
        <v>0.017237829317990228</v>
      </c>
    </row>
    <row r="36" spans="1:32" ht="12">
      <c r="A36" s="23" t="s">
        <v>161</v>
      </c>
      <c r="C36" s="31">
        <f>('NE Energy Use'!C36-'NE Energy Use'!B36)/'NE Energy Use'!B36</f>
        <v>0.00028885140857943403</v>
      </c>
      <c r="D36" s="31">
        <f>('NE Energy Use'!D36-'NE Energy Use'!C36)/'NE Energy Use'!C36</f>
        <v>-0.029721455897773006</v>
      </c>
      <c r="E36" s="31">
        <f>('NE Energy Use'!E36-'NE Energy Use'!D36)/'NE Energy Use'!D36</f>
        <v>0.006896365510655306</v>
      </c>
      <c r="F36" s="31">
        <f>('NE Energy Use'!F36-'NE Energy Use'!E36)/'NE Energy Use'!E36</f>
        <v>0.02207051762042218</v>
      </c>
      <c r="G36" s="31">
        <f>('NE Energy Use'!G36-'NE Energy Use'!F36)/'NE Energy Use'!F36</f>
        <v>0.01657082038737929</v>
      </c>
      <c r="H36" s="31">
        <f>('NE Energy Use'!H36-'NE Energy Use'!G36)/'NE Energy Use'!G36</f>
        <v>0.017231759629166864</v>
      </c>
      <c r="I36" s="31">
        <f>('NE Energy Use'!I36-'NE Energy Use'!H36)/'NE Energy Use'!H36</f>
        <v>0.012217125002974638</v>
      </c>
      <c r="J36" s="31">
        <f>('NE Energy Use'!J36-'NE Energy Use'!I36)/'NE Energy Use'!I36</f>
        <v>0.009156992890381022</v>
      </c>
      <c r="K36" s="31">
        <f>('NE Energy Use'!K36-'NE Energy Use'!J36)/'NE Energy Use'!J36</f>
        <v>0.010477549881567705</v>
      </c>
      <c r="L36" s="31">
        <f>('NE Energy Use'!L36-'NE Energy Use'!K36)/'NE Energy Use'!K36</f>
        <v>0.008236840798695058</v>
      </c>
      <c r="M36" s="31">
        <f>('NE Energy Use'!M36-'NE Energy Use'!L36)/'NE Energy Use'!L36</f>
        <v>0.008991937045066345</v>
      </c>
      <c r="N36" s="31">
        <f>('NE Energy Use'!N36-'NE Energy Use'!M36)/'NE Energy Use'!M36</f>
        <v>0.007945052317478357</v>
      </c>
      <c r="O36" s="31">
        <f>('NE Energy Use'!O36-'NE Energy Use'!N36)/'NE Energy Use'!N36</f>
        <v>0.008146656714494206</v>
      </c>
      <c r="P36" s="31">
        <f>('NE Energy Use'!P36-'NE Energy Use'!O36)/'NE Energy Use'!O36</f>
        <v>0.007354722574704294</v>
      </c>
      <c r="Q36" s="31">
        <f>('NE Energy Use'!Q36-'NE Energy Use'!P36)/'NE Energy Use'!P36</f>
        <v>0.008443084766472233</v>
      </c>
      <c r="R36" s="31">
        <f>('NE Energy Use'!R36-'NE Energy Use'!Q36)/'NE Energy Use'!Q36</f>
        <v>0.008433266638848901</v>
      </c>
      <c r="S36" s="31">
        <f>('NE Energy Use'!S36-'NE Energy Use'!R36)/'NE Energy Use'!R36</f>
        <v>0.009903461638370425</v>
      </c>
      <c r="T36" s="31">
        <f>('NE Energy Use'!T36-'NE Energy Use'!S36)/'NE Energy Use'!S36</f>
        <v>0.009538065401562944</v>
      </c>
      <c r="U36" s="31">
        <f>('NE Energy Use'!U36-'NE Energy Use'!T36)/'NE Energy Use'!T36</f>
        <v>0.009380045210509105</v>
      </c>
      <c r="V36" s="31">
        <f>('NE Energy Use'!V36-'NE Energy Use'!U36)/'NE Energy Use'!U36</f>
        <v>0.009779578616319244</v>
      </c>
      <c r="W36" s="31">
        <f>('NE Energy Use'!W36-'NE Energy Use'!V36)/'NE Energy Use'!V36</f>
        <v>0.010729429375933857</v>
      </c>
      <c r="X36" s="31">
        <f>('NE Energy Use'!X36-'NE Energy Use'!W36)/'NE Energy Use'!W36</f>
        <v>0.011586601245720033</v>
      </c>
      <c r="Y36" s="31">
        <f>('NE Energy Use'!Y36-'NE Energy Use'!X36)/'NE Energy Use'!X36</f>
        <v>0.011522193998168331</v>
      </c>
      <c r="Z36" s="31">
        <f>('NE Energy Use'!Z36-'NE Energy Use'!Y36)/'NE Energy Use'!Y36</f>
        <v>0.010449327850193335</v>
      </c>
      <c r="AA36" s="31">
        <f>('NE Energy Use'!AA36-'NE Energy Use'!Z36)/'NE Energy Use'!Z36</f>
        <v>0.010629053439099029</v>
      </c>
      <c r="AC36" s="31">
        <f>('NE Energy Use'!AA36/'NE Energy Use'!B36)-1</f>
        <v>0.23908046410527195</v>
      </c>
      <c r="AD36" s="31">
        <f>('NE Energy Use'!L36/'NE Energy Use'!B36)^(1/10)-1</f>
        <v>0.007248591413553607</v>
      </c>
      <c r="AE36" s="31">
        <f>('NE Energy Use'!V36/'NE Energy Use'!L36)^(1/10)-1</f>
        <v>0.008791259786531835</v>
      </c>
      <c r="AF36" s="31">
        <f>('NE Energy Use'!AA36/'NE Energy Use'!B36)^(1/25)-1</f>
        <v>0.00861165047878143</v>
      </c>
    </row>
    <row r="37" spans="1:32" ht="12">
      <c r="A37" s="23" t="s">
        <v>162</v>
      </c>
      <c r="C37" s="31">
        <f>('NE Energy Use'!C37-'NE Energy Use'!B37)/'NE Energy Use'!B37</f>
        <v>0.0817572077342852</v>
      </c>
      <c r="D37" s="31">
        <f>('NE Energy Use'!D37-'NE Energy Use'!C37)/'NE Energy Use'!C37</f>
        <v>0.08480662039320883</v>
      </c>
      <c r="E37" s="31">
        <f>('NE Energy Use'!E37-'NE Energy Use'!D37)/'NE Energy Use'!D37</f>
        <v>0.015266730295097617</v>
      </c>
      <c r="F37" s="31">
        <f>('NE Energy Use'!F37-'NE Energy Use'!E37)/'NE Energy Use'!E37</f>
        <v>-0.00031794206240262965</v>
      </c>
      <c r="G37" s="31">
        <f>('NE Energy Use'!G37-'NE Energy Use'!F37)/'NE Energy Use'!F37</f>
        <v>-0.0029912335747006667</v>
      </c>
      <c r="H37" s="31">
        <f>('NE Energy Use'!H37-'NE Energy Use'!G37)/'NE Energy Use'!G37</f>
        <v>-0.04864327150303101</v>
      </c>
      <c r="I37" s="31">
        <f>('NE Energy Use'!I37-'NE Energy Use'!H37)/'NE Energy Use'!H37</f>
        <v>0.032081504712193155</v>
      </c>
      <c r="J37" s="31">
        <f>('NE Energy Use'!J37-'NE Energy Use'!I37)/'NE Energy Use'!I37</f>
        <v>0.042434651462201045</v>
      </c>
      <c r="K37" s="31">
        <f>('NE Energy Use'!K37-'NE Energy Use'!J37)/'NE Energy Use'!J37</f>
        <v>-0.013297205442782878</v>
      </c>
      <c r="L37" s="31">
        <f>('NE Energy Use'!L37-'NE Energy Use'!K37)/'NE Energy Use'!K37</f>
        <v>0.03102765841437344</v>
      </c>
      <c r="M37" s="31">
        <f>('NE Energy Use'!M37-'NE Energy Use'!L37)/'NE Energy Use'!L37</f>
        <v>0.0015322579246497057</v>
      </c>
      <c r="N37" s="31">
        <f>('NE Energy Use'!N37-'NE Energy Use'!M37)/'NE Energy Use'!M37</f>
        <v>0.02479517221382416</v>
      </c>
      <c r="O37" s="31">
        <f>('NE Energy Use'!O37-'NE Energy Use'!N37)/'NE Energy Use'!N37</f>
        <v>0.0011276317151981837</v>
      </c>
      <c r="P37" s="31">
        <f>('NE Energy Use'!P37-'NE Energy Use'!O37)/'NE Energy Use'!O37</f>
        <v>0.0059410966156025</v>
      </c>
      <c r="Q37" s="31">
        <f>('NE Energy Use'!Q37-'NE Energy Use'!P37)/'NE Energy Use'!P37</f>
        <v>0.015402563444992213</v>
      </c>
      <c r="R37" s="31">
        <f>('NE Energy Use'!R37-'NE Energy Use'!Q37)/'NE Energy Use'!Q37</f>
        <v>-0.0006597310629235036</v>
      </c>
      <c r="S37" s="31">
        <f>('NE Energy Use'!S37-'NE Energy Use'!R37)/'NE Energy Use'!R37</f>
        <v>-0.0027103142547775455</v>
      </c>
      <c r="T37" s="31">
        <f>('NE Energy Use'!T37-'NE Energy Use'!S37)/'NE Energy Use'!S37</f>
        <v>-0.016423271251882365</v>
      </c>
      <c r="U37" s="31">
        <f>('NE Energy Use'!U37-'NE Energy Use'!T37)/'NE Energy Use'!T37</f>
        <v>-0.012710932108275865</v>
      </c>
      <c r="V37" s="31">
        <f>('NE Energy Use'!V37-'NE Energy Use'!U37)/'NE Energy Use'!U37</f>
        <v>0.0038655771647736156</v>
      </c>
      <c r="W37" s="31">
        <f>('NE Energy Use'!W37-'NE Energy Use'!V37)/'NE Energy Use'!V37</f>
        <v>-0.010418074841768144</v>
      </c>
      <c r="X37" s="31">
        <f>('NE Energy Use'!X37-'NE Energy Use'!W37)/'NE Energy Use'!W37</f>
        <v>-0.003397531073335761</v>
      </c>
      <c r="Y37" s="31">
        <f>('NE Energy Use'!Y37-'NE Energy Use'!X37)/'NE Energy Use'!X37</f>
        <v>-0.019168658616085778</v>
      </c>
      <c r="Z37" s="31">
        <f>('NE Energy Use'!Z37-'NE Energy Use'!Y37)/'NE Energy Use'!Y37</f>
        <v>0.006457314904840853</v>
      </c>
      <c r="AA37" s="31">
        <f>('NE Energy Use'!AA37-'NE Energy Use'!Z37)/'NE Energy Use'!Z37</f>
        <v>0.0029421108368147693</v>
      </c>
      <c r="AC37" s="31">
        <f>('NE Energy Use'!AA37/'NE Energy Use'!B37)-1</f>
        <v>0.23109183255690402</v>
      </c>
      <c r="AD37" s="31">
        <f>('NE Energy Use'!L37/'NE Energy Use'!B37)^(1/10)-1</f>
        <v>0.021453511292563343</v>
      </c>
      <c r="AE37" s="31">
        <f>('NE Energy Use'!V37/'NE Energy Use'!L37)^(1/10)-1</f>
        <v>0.0019510663922071014</v>
      </c>
      <c r="AF37" s="31">
        <f>('NE Energy Use'!AA37/'NE Energy Use'!B37)^(1/25)-1</f>
        <v>0.00835073223548033</v>
      </c>
    </row>
    <row r="38" spans="1:32" ht="12">
      <c r="A38" s="23" t="s">
        <v>163</v>
      </c>
      <c r="C38" s="31">
        <f>('NE Energy Use'!C38-'NE Energy Use'!B38)/'NE Energy Use'!B38</f>
        <v>0.03541780280579882</v>
      </c>
      <c r="D38" s="31">
        <f>('NE Energy Use'!D38-'NE Energy Use'!C38)/'NE Energy Use'!C38</f>
        <v>0.021872884781658157</v>
      </c>
      <c r="E38" s="31">
        <f>('NE Energy Use'!E38-'NE Energy Use'!D38)/'NE Energy Use'!D38</f>
        <v>0.010899443554650457</v>
      </c>
      <c r="F38" s="31">
        <f>('NE Energy Use'!F38-'NE Energy Use'!E38)/'NE Energy Use'!E38</f>
        <v>0.011317239726101859</v>
      </c>
      <c r="G38" s="31">
        <f>('NE Energy Use'!G38-'NE Energy Use'!F38)/'NE Energy Use'!F38</f>
        <v>0.007283111049714192</v>
      </c>
      <c r="H38" s="31">
        <f>('NE Energy Use'!H38-'NE Energy Use'!G38)/'NE Energy Use'!G38</f>
        <v>-0.013725411785777077</v>
      </c>
      <c r="I38" s="31">
        <f>('NE Energy Use'!I38-'NE Energy Use'!H38)/'NE Energy Use'!H38</f>
        <v>0.02122167888913728</v>
      </c>
      <c r="J38" s="31">
        <f>('NE Energy Use'!J38-'NE Energy Use'!I38)/'NE Energy Use'!I38</f>
        <v>0.024402161929842608</v>
      </c>
      <c r="K38" s="31">
        <f>('NE Energy Use'!K38-'NE Energy Use'!J38)/'NE Energy Use'!J38</f>
        <v>-0.0006058397902176909</v>
      </c>
      <c r="L38" s="31">
        <f>('NE Energy Use'!L38-'NE Energy Use'!K38)/'NE Energy Use'!K38</f>
        <v>0.01872664255972525</v>
      </c>
      <c r="M38" s="31">
        <f>('NE Energy Use'!M38-'NE Energy Use'!L38)/'NE Energy Use'!L38</f>
        <v>0.005517021453438792</v>
      </c>
      <c r="N38" s="31">
        <f>('NE Energy Use'!N38-'NE Energy Use'!M38)/'NE Energy Use'!M38</f>
        <v>0.015763104204815817</v>
      </c>
      <c r="O38" s="31">
        <f>('NE Energy Use'!O38-'NE Energy Use'!N38)/'NE Energy Use'!N38</f>
        <v>0.0048610077545281506</v>
      </c>
      <c r="P38" s="31">
        <f>('NE Energy Use'!P38-'NE Energy Use'!O38)/'NE Energy Use'!O38</f>
        <v>0.00669546063612973</v>
      </c>
      <c r="Q38" s="31">
        <f>('NE Energy Use'!Q38-'NE Energy Use'!P38)/'NE Energy Use'!P38</f>
        <v>0.011686324239480128</v>
      </c>
      <c r="R38" s="31">
        <f>('NE Energy Use'!R38-'NE Energy Use'!Q38)/'NE Energy Use'!Q38</f>
        <v>0.004180214574372474</v>
      </c>
      <c r="S38" s="31">
        <f>('NE Energy Use'!S38-'NE Energy Use'!R38)/'NE Energy Use'!R38</f>
        <v>0.004032151798656295</v>
      </c>
      <c r="T38" s="31">
        <f>('NE Energy Use'!T38-'NE Energy Use'!S38)/'NE Energy Use'!S38</f>
        <v>-0.002464990680699014</v>
      </c>
      <c r="U38" s="31">
        <f>('NE Energy Use'!U38-'NE Energy Use'!T38)/'NE Energy Use'!T38</f>
        <v>-0.0006907151530049759</v>
      </c>
      <c r="V38" s="31">
        <f>('NE Energy Use'!V38-'NE Energy Use'!U38)/'NE Energy Use'!U38</f>
        <v>0.007115992079738957</v>
      </c>
      <c r="W38" s="31">
        <f>('NE Energy Use'!W38-'NE Energy Use'!V38)/'NE Energy Use'!V38</f>
        <v>0.0012354780172875457</v>
      </c>
      <c r="X38" s="31">
        <f>('NE Energy Use'!X38-'NE Energy Use'!W38)/'NE Energy Use'!W38</f>
        <v>0.004937949374899257</v>
      </c>
      <c r="Y38" s="31">
        <f>('NE Energy Use'!Y38-'NE Energy Use'!X38)/'NE Energy Use'!X38</f>
        <v>-0.001982777116763813</v>
      </c>
      <c r="Z38" s="31">
        <f>('NE Energy Use'!Z38-'NE Energy Use'!Y38)/'NE Energy Use'!Y38</f>
        <v>0.008722961565716328</v>
      </c>
      <c r="AA38" s="31">
        <f>('NE Energy Use'!AA38-'NE Energy Use'!Z38)/'NE Energy Use'!Z38</f>
        <v>0.007312292663940262</v>
      </c>
      <c r="AC38" s="31">
        <f>('NE Energy Use'!AA38/'NE Energy Use'!B38)-1</f>
        <v>0.2356358231585065</v>
      </c>
      <c r="AD38" s="31">
        <f>('NE Energy Use'!L38/'NE Energy Use'!B38)^(1/10)-1</f>
        <v>0.013594452815248514</v>
      </c>
      <c r="AE38" s="31">
        <f>('NE Energy Use'!V38/'NE Energy Use'!L38)^(1/10)-1</f>
        <v>0.005656971584547366</v>
      </c>
      <c r="AF38" s="31">
        <f>('NE Energy Use'!AA38/'NE Energy Use'!B38)^(1/25)-1</f>
        <v>0.00849934301730304</v>
      </c>
    </row>
    <row r="40" ht="12">
      <c r="A40" s="23" t="s">
        <v>169</v>
      </c>
    </row>
    <row r="41" spans="1:32" ht="12">
      <c r="A41" s="23" t="s">
        <v>86</v>
      </c>
      <c r="C41" s="31">
        <f>('NE Energy Use'!C41-'NE Energy Use'!B41)/'NE Energy Use'!B41</f>
        <v>0.013247872230885204</v>
      </c>
      <c r="D41" s="31">
        <f>('NE Energy Use'!D41-'NE Energy Use'!C41)/'NE Energy Use'!C41</f>
        <v>-0.07297387555790129</v>
      </c>
      <c r="E41" s="31">
        <f>('NE Energy Use'!E41-'NE Energy Use'!D41)/'NE Energy Use'!D41</f>
        <v>0.006114838740749932</v>
      </c>
      <c r="F41" s="31">
        <f>('NE Energy Use'!F41-'NE Energy Use'!E41)/'NE Energy Use'!E41</f>
        <v>0.020029748499700552</v>
      </c>
      <c r="G41" s="31">
        <f>('NE Energy Use'!G41-'NE Energy Use'!F41)/'NE Energy Use'!F41</f>
        <v>0.0064645235342092955</v>
      </c>
      <c r="H41" s="31">
        <f>('NE Energy Use'!H41-'NE Energy Use'!G41)/'NE Energy Use'!G41</f>
        <v>0.008609662613227397</v>
      </c>
      <c r="I41" s="31">
        <f>('NE Energy Use'!I41-'NE Energy Use'!H41)/'NE Energy Use'!H41</f>
        <v>0.02165940343712812</v>
      </c>
      <c r="J41" s="31">
        <f>('NE Energy Use'!J41-'NE Energy Use'!I41)/'NE Energy Use'!I41</f>
        <v>0.020007718422915894</v>
      </c>
      <c r="K41" s="31">
        <f>('NE Energy Use'!K41-'NE Energy Use'!J41)/'NE Energy Use'!J41</f>
        <v>0.013768070265478171</v>
      </c>
      <c r="L41" s="31">
        <f>('NE Energy Use'!L41-'NE Energy Use'!K41)/'NE Energy Use'!K41</f>
        <v>0.01597381646388477</v>
      </c>
      <c r="M41" s="31">
        <f>('NE Energy Use'!M41-'NE Energy Use'!L41)/'NE Energy Use'!L41</f>
        <v>0.01517831925576673</v>
      </c>
      <c r="N41" s="31">
        <f>('NE Energy Use'!N41-'NE Energy Use'!M41)/'NE Energy Use'!M41</f>
        <v>0.012274416244882468</v>
      </c>
      <c r="O41" s="31">
        <f>('NE Energy Use'!O41-'NE Energy Use'!N41)/'NE Energy Use'!N41</f>
        <v>0.0058564688832991865</v>
      </c>
      <c r="P41" s="31">
        <f>('NE Energy Use'!P41-'NE Energy Use'!O41)/'NE Energy Use'!O41</f>
        <v>0.006545624386753309</v>
      </c>
      <c r="Q41" s="31">
        <f>('NE Energy Use'!Q41-'NE Energy Use'!P41)/'NE Energy Use'!P41</f>
        <v>0.00771434885753293</v>
      </c>
      <c r="R41" s="31">
        <f>('NE Energy Use'!R41-'NE Energy Use'!Q41)/'NE Energy Use'!Q41</f>
        <v>0.004886017477680392</v>
      </c>
      <c r="S41" s="31">
        <f>('NE Energy Use'!S41-'NE Energy Use'!R41)/'NE Energy Use'!R41</f>
        <v>0.008219117554145049</v>
      </c>
      <c r="T41" s="31">
        <f>('NE Energy Use'!T41-'NE Energy Use'!S41)/'NE Energy Use'!S41</f>
        <v>0.004748078770525655</v>
      </c>
      <c r="U41" s="31">
        <f>('NE Energy Use'!U41-'NE Energy Use'!T41)/'NE Energy Use'!T41</f>
        <v>0.007137684886334081</v>
      </c>
      <c r="V41" s="31">
        <f>('NE Energy Use'!V41-'NE Energy Use'!U41)/'NE Energy Use'!U41</f>
        <v>0.009926877205717555</v>
      </c>
      <c r="W41" s="31">
        <f>('NE Energy Use'!W41-'NE Energy Use'!V41)/'NE Energy Use'!V41</f>
        <v>0.006872422991671076</v>
      </c>
      <c r="X41" s="31">
        <f>('NE Energy Use'!X41-'NE Energy Use'!W41)/'NE Energy Use'!W41</f>
        <v>0.009358464200042686</v>
      </c>
      <c r="Y41" s="31">
        <f>('NE Energy Use'!Y41-'NE Energy Use'!X41)/'NE Energy Use'!X41</f>
        <v>0.009464008106316516</v>
      </c>
      <c r="Z41" s="31">
        <f>('NE Energy Use'!Z41-'NE Energy Use'!Y41)/'NE Energy Use'!Y41</f>
        <v>0.01195178475601739</v>
      </c>
      <c r="AA41" s="31">
        <f>('NE Energy Use'!AA41-'NE Energy Use'!Z41)/'NE Energy Use'!Z41</f>
        <v>0.011783410742218886</v>
      </c>
      <c r="AC41" s="31">
        <f>('NE Energy Use'!AA41/'NE Energy Use'!B41)-1</f>
        <v>0.1976603678973603</v>
      </c>
      <c r="AD41" s="31">
        <f>('NE Energy Use'!L41/'NE Energy Use'!B41)^(1/10)-1</f>
        <v>0.004921268800947232</v>
      </c>
      <c r="AE41" s="31">
        <f>('NE Energy Use'!V41/'NE Energy Use'!L41)^(1/10)-1</f>
        <v>0.008243708983945552</v>
      </c>
      <c r="AF41" s="31">
        <f>('NE Energy Use'!AA41/'NE Energy Use'!B41)^(1/25)-1</f>
        <v>0.007240887773424687</v>
      </c>
    </row>
    <row r="42" spans="1:32" ht="12">
      <c r="A42" s="23" t="s">
        <v>88</v>
      </c>
      <c r="C42" s="31">
        <f>('NE Energy Use'!C42-'NE Energy Use'!B42)/'NE Energy Use'!B42</f>
        <v>-0.08093941647624814</v>
      </c>
      <c r="D42" s="31">
        <f>('NE Energy Use'!D42-'NE Energy Use'!C42)/'NE Energy Use'!C42</f>
        <v>0.053385389267458165</v>
      </c>
      <c r="E42" s="31">
        <f>('NE Energy Use'!E42-'NE Energy Use'!D42)/'NE Energy Use'!D42</f>
        <v>0.011431764742169387</v>
      </c>
      <c r="F42" s="31">
        <f>('NE Energy Use'!F42-'NE Energy Use'!E42)/'NE Energy Use'!E42</f>
        <v>0.002293652197982014</v>
      </c>
      <c r="G42" s="31">
        <f>('NE Energy Use'!G42-'NE Energy Use'!F42)/'NE Energy Use'!F42</f>
        <v>-0.0084578596370308</v>
      </c>
      <c r="H42" s="31">
        <f>('NE Energy Use'!H42-'NE Energy Use'!G42)/'NE Energy Use'!G42</f>
        <v>0.00861943491558823</v>
      </c>
      <c r="I42" s="31">
        <f>('NE Energy Use'!I42-'NE Energy Use'!H42)/'NE Energy Use'!H42</f>
        <v>0.017108775338737715</v>
      </c>
      <c r="J42" s="31">
        <f>('NE Energy Use'!J42-'NE Energy Use'!I42)/'NE Energy Use'!I42</f>
        <v>0.015247714286620273</v>
      </c>
      <c r="K42" s="31">
        <f>('NE Energy Use'!K42-'NE Energy Use'!J42)/'NE Energy Use'!J42</f>
        <v>0.027327676139471204</v>
      </c>
      <c r="L42" s="31">
        <f>('NE Energy Use'!L42-'NE Energy Use'!K42)/'NE Energy Use'!K42</f>
        <v>0.030414846455074983</v>
      </c>
      <c r="M42" s="31">
        <f>('NE Energy Use'!M42-'NE Energy Use'!L42)/'NE Energy Use'!L42</f>
        <v>0.028545765664002427</v>
      </c>
      <c r="N42" s="31">
        <f>('NE Energy Use'!N42-'NE Energy Use'!M42)/'NE Energy Use'!M42</f>
        <v>0.02349164129676354</v>
      </c>
      <c r="O42" s="31">
        <f>('NE Energy Use'!O42-'NE Energy Use'!N42)/'NE Energy Use'!N42</f>
        <v>0.015411657231028374</v>
      </c>
      <c r="P42" s="31">
        <f>('NE Energy Use'!P42-'NE Energy Use'!O42)/'NE Energy Use'!O42</f>
        <v>0.014552968691073183</v>
      </c>
      <c r="Q42" s="31">
        <f>('NE Energy Use'!Q42-'NE Energy Use'!P42)/'NE Energy Use'!P42</f>
        <v>0.010370654084622033</v>
      </c>
      <c r="R42" s="31">
        <f>('NE Energy Use'!R42-'NE Energy Use'!Q42)/'NE Energy Use'!Q42</f>
        <v>0.007982467829683785</v>
      </c>
      <c r="S42" s="31">
        <f>('NE Energy Use'!S42-'NE Energy Use'!R42)/'NE Energy Use'!R42</f>
        <v>0.013008455865823765</v>
      </c>
      <c r="T42" s="31">
        <f>('NE Energy Use'!T42-'NE Energy Use'!S42)/'NE Energy Use'!S42</f>
        <v>0.013066956372484168</v>
      </c>
      <c r="U42" s="31">
        <f>('NE Energy Use'!U42-'NE Energy Use'!T42)/'NE Energy Use'!T42</f>
        <v>0.015155500683918672</v>
      </c>
      <c r="V42" s="31">
        <f>('NE Energy Use'!V42-'NE Energy Use'!U42)/'NE Energy Use'!U42</f>
        <v>0.011558242501610428</v>
      </c>
      <c r="W42" s="31">
        <f>('NE Energy Use'!W42-'NE Energy Use'!V42)/'NE Energy Use'!V42</f>
        <v>0.011963814219888744</v>
      </c>
      <c r="X42" s="31">
        <f>('NE Energy Use'!X42-'NE Energy Use'!W42)/'NE Energy Use'!W42</f>
        <v>0.012723820618767716</v>
      </c>
      <c r="Y42" s="31">
        <f>('NE Energy Use'!Y42-'NE Energy Use'!X42)/'NE Energy Use'!X42</f>
        <v>0.011082989511375794</v>
      </c>
      <c r="Z42" s="31">
        <f>('NE Energy Use'!Z42-'NE Energy Use'!Y42)/'NE Energy Use'!Y42</f>
        <v>0.01306832420039165</v>
      </c>
      <c r="AA42" s="31">
        <f>('NE Energy Use'!AA42-'NE Energy Use'!Z42)/'NE Energy Use'!Z42</f>
        <v>0.010446371799685642</v>
      </c>
      <c r="AC42" s="31">
        <f>('NE Energy Use'!AA42/'NE Energy Use'!B42)-1</f>
        <v>0.32461608062858627</v>
      </c>
      <c r="AD42" s="31">
        <f>('NE Energy Use'!L42/'NE Energy Use'!B42)^(1/10)-1</f>
        <v>0.007061985471673582</v>
      </c>
      <c r="AE42" s="31">
        <f>('NE Energy Use'!V42/'NE Energy Use'!L42)^(1/10)-1</f>
        <v>0.01529750275269337</v>
      </c>
      <c r="AF42" s="31">
        <f>('NE Energy Use'!AA42/'NE Energy Use'!B42)^(1/25)-1</f>
        <v>0.011308368292684445</v>
      </c>
    </row>
    <row r="43" spans="1:32" ht="12">
      <c r="A43" s="23" t="s">
        <v>170</v>
      </c>
      <c r="C43" s="31">
        <f>('NE Energy Use'!C43-'NE Energy Use'!B43)/'NE Energy Use'!B43</f>
        <v>-0.1314368236360695</v>
      </c>
      <c r="D43" s="31">
        <f>('NE Energy Use'!D43-'NE Energy Use'!C43)/'NE Energy Use'!C43</f>
        <v>0.06472361710528401</v>
      </c>
      <c r="E43" s="31">
        <f>('NE Energy Use'!E43-'NE Energy Use'!D43)/'NE Energy Use'!D43</f>
        <v>0.031001452760321607</v>
      </c>
      <c r="F43" s="31">
        <f>('NE Energy Use'!F43-'NE Energy Use'!E43)/'NE Energy Use'!E43</f>
        <v>0.008347758966123407</v>
      </c>
      <c r="G43" s="31">
        <f>('NE Energy Use'!G43-'NE Energy Use'!F43)/'NE Energy Use'!F43</f>
        <v>-0.004705344649216228</v>
      </c>
      <c r="H43" s="31">
        <f>('NE Energy Use'!H43-'NE Energy Use'!G43)/'NE Energy Use'!G43</f>
        <v>0.012787723785167083</v>
      </c>
      <c r="I43" s="31">
        <f>('NE Energy Use'!I43-'NE Energy Use'!H43)/'NE Energy Use'!H43</f>
        <v>0.02247681723181345</v>
      </c>
      <c r="J43" s="31">
        <f>('NE Energy Use'!J43-'NE Energy Use'!I43)/'NE Energy Use'!I43</f>
        <v>0.0250694910359595</v>
      </c>
      <c r="K43" s="31">
        <f>('NE Energy Use'!K43-'NE Energy Use'!J43)/'NE Energy Use'!J43</f>
        <v>0.027577129699162792</v>
      </c>
      <c r="L43" s="31">
        <f>('NE Energy Use'!L43-'NE Energy Use'!K43)/'NE Energy Use'!K43</f>
        <v>0.031094628561617287</v>
      </c>
      <c r="M43" s="31">
        <f>('NE Energy Use'!M43-'NE Energy Use'!L43)/'NE Energy Use'!L43</f>
        <v>0.02888650870569595</v>
      </c>
      <c r="N43" s="31">
        <f>('NE Energy Use'!N43-'NE Energy Use'!M43)/'NE Energy Use'!M43</f>
        <v>0.023575295035726074</v>
      </c>
      <c r="O43" s="31">
        <f>('NE Energy Use'!O43-'NE Energy Use'!N43)/'NE Energy Use'!N43</f>
        <v>0.015269138831748966</v>
      </c>
      <c r="P43" s="31">
        <f>('NE Energy Use'!P43-'NE Energy Use'!O43)/'NE Energy Use'!O43</f>
        <v>0.01452113523779474</v>
      </c>
      <c r="Q43" s="31">
        <f>('NE Energy Use'!Q43-'NE Energy Use'!P43)/'NE Energy Use'!P43</f>
        <v>0.011124263266091903</v>
      </c>
      <c r="R43" s="31">
        <f>('NE Energy Use'!R43-'NE Energy Use'!Q43)/'NE Energy Use'!Q43</f>
        <v>0.008701181618630855</v>
      </c>
      <c r="S43" s="31">
        <f>('NE Energy Use'!S43-'NE Energy Use'!R43)/'NE Energy Use'!R43</f>
        <v>0.013163398788658374</v>
      </c>
      <c r="T43" s="31">
        <f>('NE Energy Use'!T43-'NE Energy Use'!S43)/'NE Energy Use'!S43</f>
        <v>0.013237658574561105</v>
      </c>
      <c r="U43" s="31">
        <f>('NE Energy Use'!U43-'NE Energy Use'!T43)/'NE Energy Use'!T43</f>
        <v>0.01532340838787003</v>
      </c>
      <c r="V43" s="31">
        <f>('NE Energy Use'!V43-'NE Energy Use'!U43)/'NE Energy Use'!U43</f>
        <v>0.011251639357319173</v>
      </c>
      <c r="W43" s="31">
        <f>('NE Energy Use'!W43-'NE Energy Use'!V43)/'NE Energy Use'!V43</f>
        <v>0.012113003029228976</v>
      </c>
      <c r="X43" s="31">
        <f>('NE Energy Use'!X43-'NE Energy Use'!W43)/'NE Energy Use'!W43</f>
        <v>0.012712841137426838</v>
      </c>
      <c r="Y43" s="31">
        <f>('NE Energy Use'!Y43-'NE Energy Use'!X43)/'NE Energy Use'!X43</f>
        <v>0.010694193735983152</v>
      </c>
      <c r="Z43" s="31">
        <f>('NE Energy Use'!Z43-'NE Energy Use'!Y43)/'NE Energy Use'!Y43</f>
        <v>0.012598239216702877</v>
      </c>
      <c r="AA43" s="31">
        <f>('NE Energy Use'!AA43-'NE Energy Use'!Z43)/'NE Energy Use'!Z43</f>
        <v>0.009229951012916425</v>
      </c>
      <c r="AC43" s="31">
        <f>('NE Energy Use'!AA43/'NE Energy Use'!B43)-1</f>
        <v>0.3286518736793802</v>
      </c>
      <c r="AD43" s="31">
        <f>('NE Energy Use'!L43/'NE Energy Use'!B43)^(1/10)-1</f>
        <v>0.007371766512771272</v>
      </c>
      <c r="AE43" s="31">
        <f>('NE Energy Use'!V43/'NE Energy Use'!L43)^(1/10)-1</f>
        <v>0.015488726913609696</v>
      </c>
      <c r="AF43" s="31">
        <f>('NE Energy Use'!AA43/'NE Energy Use'!B43)^(1/25)-1</f>
        <v>0.011431437137241929</v>
      </c>
    </row>
    <row r="44" spans="1:32" ht="12">
      <c r="A44" s="23" t="s">
        <v>165</v>
      </c>
      <c r="C44" s="31">
        <f>('NE Energy Use'!C44-'NE Energy Use'!B44)/'NE Energy Use'!B44</f>
        <v>-0.10661839423625816</v>
      </c>
      <c r="D44" s="31">
        <f>('NE Energy Use'!D44-'NE Energy Use'!C44)/'NE Energy Use'!C44</f>
        <v>-0.19531284635028895</v>
      </c>
      <c r="E44" s="31">
        <f>('NE Energy Use'!E44-'NE Energy Use'!D44)/'NE Energy Use'!D44</f>
        <v>0.07296238929020117</v>
      </c>
      <c r="F44" s="31">
        <f>('NE Energy Use'!F44-'NE Energy Use'!E44)/'NE Energy Use'!E44</f>
        <v>0.029337076292004535</v>
      </c>
      <c r="G44" s="31">
        <f>('NE Energy Use'!G44-'NE Energy Use'!F44)/'NE Energy Use'!F44</f>
        <v>0.015891196088688688</v>
      </c>
      <c r="H44" s="31">
        <f>('NE Energy Use'!H44-'NE Energy Use'!G44)/'NE Energy Use'!G44</f>
        <v>0.0061334687461825355</v>
      </c>
      <c r="I44" s="31">
        <f>('NE Energy Use'!I44-'NE Energy Use'!H44)/'NE Energy Use'!H44</f>
        <v>0.014892938860756445</v>
      </c>
      <c r="J44" s="31">
        <f>('NE Energy Use'!J44-'NE Energy Use'!I44)/'NE Energy Use'!I44</f>
        <v>0.030019759231672917</v>
      </c>
      <c r="K44" s="31">
        <f>('NE Energy Use'!K44-'NE Energy Use'!J44)/'NE Energy Use'!J44</f>
        <v>0.003785692325344652</v>
      </c>
      <c r="L44" s="31">
        <f>('NE Energy Use'!L44-'NE Energy Use'!K44)/'NE Energy Use'!K44</f>
        <v>0.006223096382251326</v>
      </c>
      <c r="M44" s="31">
        <f>('NE Energy Use'!M44-'NE Energy Use'!L44)/'NE Energy Use'!L44</f>
        <v>0.004062020919582149</v>
      </c>
      <c r="N44" s="31">
        <f>('NE Energy Use'!N44-'NE Energy Use'!M44)/'NE Energy Use'!M44</f>
        <v>0.002480988588229504</v>
      </c>
      <c r="O44" s="31">
        <f>('NE Energy Use'!O44-'NE Energy Use'!N44)/'NE Energy Use'!N44</f>
        <v>-8.262418548573171E-05</v>
      </c>
      <c r="P44" s="31">
        <f>('NE Energy Use'!P44-'NE Energy Use'!O44)/'NE Energy Use'!O44</f>
        <v>-0.001313738323523854</v>
      </c>
      <c r="Q44" s="31">
        <f>('NE Energy Use'!Q44-'NE Energy Use'!P44)/'NE Energy Use'!P44</f>
        <v>-0.0038567576300196616</v>
      </c>
      <c r="R44" s="31">
        <f>('NE Energy Use'!R44-'NE Energy Use'!Q44)/'NE Energy Use'!Q44</f>
        <v>-0.003450846420054905</v>
      </c>
      <c r="S44" s="31">
        <f>('NE Energy Use'!S44-'NE Energy Use'!R44)/'NE Energy Use'!R44</f>
        <v>-0.004364063333803458</v>
      </c>
      <c r="T44" s="31">
        <f>('NE Energy Use'!T44-'NE Energy Use'!S44)/'NE Energy Use'!S44</f>
        <v>-0.0010711598056769415</v>
      </c>
      <c r="U44" s="31">
        <f>('NE Energy Use'!U44-'NE Energy Use'!T44)/'NE Energy Use'!T44</f>
        <v>0.002348400005031942</v>
      </c>
      <c r="V44" s="31">
        <f>('NE Energy Use'!V44-'NE Energy Use'!U44)/'NE Energy Use'!U44</f>
        <v>0.0023861396410414406</v>
      </c>
      <c r="W44" s="31">
        <f>('NE Energy Use'!W44-'NE Energy Use'!V44)/'NE Energy Use'!V44</f>
        <v>-0.0016790197759913783</v>
      </c>
      <c r="X44" s="31">
        <f>('NE Energy Use'!X44-'NE Energy Use'!W44)/'NE Energy Use'!W44</f>
        <v>0.0004593815816128648</v>
      </c>
      <c r="Y44" s="31">
        <f>('NE Energy Use'!Y44-'NE Energy Use'!X44)/'NE Energy Use'!X44</f>
        <v>0.0022429959278106528</v>
      </c>
      <c r="Z44" s="31">
        <f>('NE Energy Use'!Z44-'NE Energy Use'!Y44)/'NE Energy Use'!Y44</f>
        <v>0.003692947377584616</v>
      </c>
      <c r="AA44" s="31">
        <f>('NE Energy Use'!AA44-'NE Energy Use'!Z44)/'NE Energy Use'!Z44</f>
        <v>0.0016700989697890284</v>
      </c>
      <c r="AC44" s="31">
        <f>('NE Energy Use'!AA44/'NE Energy Use'!B44)-1</f>
        <v>-0.14016011432725128</v>
      </c>
      <c r="AD44" s="31">
        <f>('NE Energy Use'!L44/'NE Energy Use'!B44)^(1/10)-1</f>
        <v>-0.01532932269120435</v>
      </c>
      <c r="AE44" s="31">
        <f>('NE Energy Use'!V44/'NE Energy Use'!L44)^(1/10)-1</f>
        <v>-0.0002902530943889037</v>
      </c>
      <c r="AF44" s="31">
        <f>('NE Energy Use'!AA44/'NE Energy Use'!B44)^(1/25)-1</f>
        <v>-0.006022157141407969</v>
      </c>
    </row>
    <row r="45" spans="1:32" ht="12">
      <c r="A45" s="23" t="s">
        <v>167</v>
      </c>
      <c r="C45" s="31">
        <f>('NE Energy Use'!C45-'NE Energy Use'!B45)/'NE Energy Use'!B45</f>
        <v>0.0034135925205067033</v>
      </c>
      <c r="D45" s="31">
        <f>('NE Energy Use'!D45-'NE Energy Use'!C45)/'NE Energy Use'!C45</f>
        <v>0.018531307201327632</v>
      </c>
      <c r="E45" s="31">
        <f>('NE Energy Use'!E45-'NE Energy Use'!D45)/'NE Energy Use'!D45</f>
        <v>-0.025137138331011687</v>
      </c>
      <c r="F45" s="31">
        <f>('NE Energy Use'!F45-'NE Energy Use'!E45)/'NE Energy Use'!E45</f>
        <v>0.0017681208941056</v>
      </c>
      <c r="G45" s="31">
        <f>('NE Energy Use'!G45-'NE Energy Use'!F45)/'NE Energy Use'!F45</f>
        <v>-0.004886681118990155</v>
      </c>
      <c r="H45" s="31">
        <f>('NE Energy Use'!H45-'NE Energy Use'!G45)/'NE Energy Use'!G45</f>
        <v>0.00013733870367429256</v>
      </c>
      <c r="I45" s="31">
        <f>('NE Energy Use'!I45-'NE Energy Use'!H45)/'NE Energy Use'!H45</f>
        <v>0.018479720269223007</v>
      </c>
      <c r="J45" s="31">
        <f>('NE Energy Use'!J45-'NE Energy Use'!I45)/'NE Energy Use'!I45</f>
        <v>0.010571510924461834</v>
      </c>
      <c r="K45" s="31">
        <f>('NE Energy Use'!K45-'NE Energy Use'!J45)/'NE Energy Use'!J45</f>
        <v>0.012639772891839698</v>
      </c>
      <c r="L45" s="31">
        <f>('NE Energy Use'!L45-'NE Energy Use'!K45)/'NE Energy Use'!K45</f>
        <v>0.015048083579164274</v>
      </c>
      <c r="M45" s="31">
        <f>('NE Energy Use'!M45-'NE Energy Use'!L45)/'NE Energy Use'!L45</f>
        <v>0.015826518621550052</v>
      </c>
      <c r="N45" s="31">
        <f>('NE Energy Use'!N45-'NE Energy Use'!M45)/'NE Energy Use'!M45</f>
        <v>0.010880719029468074</v>
      </c>
      <c r="O45" s="31">
        <f>('NE Energy Use'!O45-'NE Energy Use'!N45)/'NE Energy Use'!N45</f>
        <v>0.002019312890644653</v>
      </c>
      <c r="P45" s="31">
        <f>('NE Energy Use'!P45-'NE Energy Use'!O45)/'NE Energy Use'!O45</f>
        <v>0.007813826928148682</v>
      </c>
      <c r="Q45" s="31">
        <f>('NE Energy Use'!Q45-'NE Energy Use'!P45)/'NE Energy Use'!P45</f>
        <v>0.005433813793014756</v>
      </c>
      <c r="R45" s="31">
        <f>('NE Energy Use'!R45-'NE Energy Use'!Q45)/'NE Energy Use'!Q45</f>
        <v>0.0028487584779911244</v>
      </c>
      <c r="S45" s="31">
        <f>('NE Energy Use'!S45-'NE Energy Use'!R45)/'NE Energy Use'!R45</f>
        <v>0.003924849688386988</v>
      </c>
      <c r="T45" s="31">
        <f>('NE Energy Use'!T45-'NE Energy Use'!S45)/'NE Energy Use'!S45</f>
        <v>0.00351541360844773</v>
      </c>
      <c r="U45" s="31">
        <f>('NE Energy Use'!U45-'NE Energy Use'!T45)/'NE Energy Use'!T45</f>
        <v>0.00878174594328825</v>
      </c>
      <c r="V45" s="31">
        <f>('NE Energy Use'!V45-'NE Energy Use'!U45)/'NE Energy Use'!U45</f>
        <v>0.00896849390667677</v>
      </c>
      <c r="W45" s="31">
        <f>('NE Energy Use'!W45-'NE Energy Use'!V45)/'NE Energy Use'!V45</f>
        <v>0.006496148666595387</v>
      </c>
      <c r="X45" s="31">
        <f>('NE Energy Use'!X45-'NE Energy Use'!W45)/'NE Energy Use'!W45</f>
        <v>0.007534430876851276</v>
      </c>
      <c r="Y45" s="31">
        <f>('NE Energy Use'!Y45-'NE Energy Use'!X45)/'NE Energy Use'!X45</f>
        <v>0.005507059748606679</v>
      </c>
      <c r="Z45" s="31">
        <f>('NE Energy Use'!Z45-'NE Energy Use'!Y45)/'NE Energy Use'!Y45</f>
        <v>0.007678698391478329</v>
      </c>
      <c r="AA45" s="31">
        <f>('NE Energy Use'!AA45-'NE Energy Use'!Z45)/'NE Energy Use'!Z45</f>
        <v>0.008317596457525967</v>
      </c>
      <c r="AC45" s="31">
        <f>('NE Energy Use'!AA45/'NE Energy Use'!B45)-1</f>
        <v>0.16734636444730988</v>
      </c>
      <c r="AD45" s="31">
        <f>('NE Energy Use'!L45/'NE Energy Use'!B45)^(1/10)-1</f>
        <v>0.004976325078092314</v>
      </c>
      <c r="AE45" s="31">
        <f>('NE Energy Use'!V45/'NE Energy Use'!L45)^(1/10)-1</f>
        <v>0.006993080628501902</v>
      </c>
      <c r="AF45" s="31">
        <f>('NE Energy Use'!AA45/'NE Energy Use'!B45)^(1/25)-1</f>
        <v>0.006208517776782108</v>
      </c>
    </row>
    <row r="46" spans="1:32" ht="12">
      <c r="A46" s="23" t="s">
        <v>171</v>
      </c>
      <c r="C46" s="31">
        <f>('NE Energy Use'!C46-'NE Energy Use'!B46)/'NE Energy Use'!B46</f>
        <v>0.05748265300574587</v>
      </c>
      <c r="D46" s="31">
        <f>('NE Energy Use'!D46-'NE Energy Use'!C46)/'NE Energy Use'!C46</f>
        <v>0.07394992473251533</v>
      </c>
      <c r="E46" s="31">
        <f>('NE Energy Use'!E46-'NE Energy Use'!D46)/'NE Energy Use'!D46</f>
        <v>-0.07137711257230304</v>
      </c>
      <c r="F46" s="31">
        <f>('NE Energy Use'!F46-'NE Energy Use'!E46)/'NE Energy Use'!E46</f>
        <v>-0.010624714911103943</v>
      </c>
      <c r="G46" s="31">
        <f>('NE Energy Use'!G46-'NE Energy Use'!F46)/'NE Energy Use'!F46</f>
        <v>-0.026921892401880792</v>
      </c>
      <c r="H46" s="31">
        <f>('NE Energy Use'!H46-'NE Energy Use'!G46)/'NE Energy Use'!G46</f>
        <v>-0.02138629303320959</v>
      </c>
      <c r="I46" s="31">
        <f>('NE Energy Use'!I46-'NE Energy Use'!H46)/'NE Energy Use'!H46</f>
        <v>-0.0016621848697626275</v>
      </c>
      <c r="J46" s="31">
        <f>('NE Energy Use'!J46-'NE Energy Use'!I46)/'NE Energy Use'!I46</f>
        <v>-0.02438950900727682</v>
      </c>
      <c r="K46" s="31">
        <f>('NE Energy Use'!K46-'NE Energy Use'!J46)/'NE Energy Use'!J46</f>
        <v>0.011535911681766924</v>
      </c>
      <c r="L46" s="31">
        <f>('NE Energy Use'!L46-'NE Energy Use'!K46)/'NE Energy Use'!K46</f>
        <v>0.01659109438005291</v>
      </c>
      <c r="M46" s="31">
        <f>('NE Energy Use'!M46-'NE Energy Use'!L46)/'NE Energy Use'!L46</f>
        <v>0.01509742675086612</v>
      </c>
      <c r="N46" s="31">
        <f>('NE Energy Use'!N46-'NE Energy Use'!M46)/'NE Energy Use'!M46</f>
        <v>0.011020706105336729</v>
      </c>
      <c r="O46" s="31">
        <f>('NE Energy Use'!O46-'NE Energy Use'!N46)/'NE Energy Use'!N46</f>
        <v>0.0022265067318559</v>
      </c>
      <c r="P46" s="31">
        <f>('NE Energy Use'!P46-'NE Energy Use'!O46)/'NE Energy Use'!O46</f>
        <v>0.0053219641413653415</v>
      </c>
      <c r="Q46" s="31">
        <f>('NE Energy Use'!Q46-'NE Energy Use'!P46)/'NE Energy Use'!P46</f>
        <v>0.002982601801321163</v>
      </c>
      <c r="R46" s="31">
        <f>('NE Energy Use'!R46-'NE Energy Use'!Q46)/'NE Energy Use'!Q46</f>
        <v>-0.0004055049180245459</v>
      </c>
      <c r="S46" s="31">
        <f>('NE Energy Use'!S46-'NE Energy Use'!R46)/'NE Energy Use'!R46</f>
        <v>0.0013569708713358148</v>
      </c>
      <c r="T46" s="31">
        <f>('NE Energy Use'!T46-'NE Energy Use'!S46)/'NE Energy Use'!S46</f>
        <v>0.0007850358639633722</v>
      </c>
      <c r="U46" s="31">
        <f>('NE Energy Use'!U46-'NE Energy Use'!T46)/'NE Energy Use'!T46</f>
        <v>0.006186508063538726</v>
      </c>
      <c r="V46" s="31">
        <f>('NE Energy Use'!V46-'NE Energy Use'!U46)/'NE Energy Use'!U46</f>
        <v>0.00310931095021839</v>
      </c>
      <c r="W46" s="31">
        <f>('NE Energy Use'!W46-'NE Energy Use'!V46)/'NE Energy Use'!V46</f>
        <v>0.0035058347407998665</v>
      </c>
      <c r="X46" s="31">
        <f>('NE Energy Use'!X46-'NE Energy Use'!W46)/'NE Energy Use'!W46</f>
        <v>0.002141205203399661</v>
      </c>
      <c r="Y46" s="31">
        <f>('NE Energy Use'!Y46-'NE Energy Use'!X46)/'NE Energy Use'!X46</f>
        <v>0.0012346100726238808</v>
      </c>
      <c r="Z46" s="31">
        <f>('NE Energy Use'!Z46-'NE Energy Use'!Y46)/'NE Energy Use'!Y46</f>
        <v>0.0022772683006688</v>
      </c>
      <c r="AA46" s="31">
        <f>('NE Energy Use'!AA46-'NE Energy Use'!Z46)/'NE Energy Use'!Z46</f>
        <v>0.0004997057481815039</v>
      </c>
      <c r="AC46" s="31">
        <f>('NE Energy Use'!AA46/'NE Energy Use'!B46)-1</f>
        <v>0.05365977273220879</v>
      </c>
      <c r="AD46" s="31">
        <f>('NE Energy Use'!L46/'NE Energy Use'!B46)^(1/10)-1</f>
        <v>-0.0004838147368596557</v>
      </c>
      <c r="AE46" s="31">
        <f>('NE Energy Use'!V46/'NE Energy Use'!L46)^(1/10)-1</f>
        <v>0.004757500277689841</v>
      </c>
      <c r="AF46" s="31">
        <f>('NE Energy Use'!AA46/'NE Energy Use'!B46)^(1/25)-1</f>
        <v>0.0020929712826769364</v>
      </c>
    </row>
    <row r="47" spans="1:32" ht="12">
      <c r="A47" s="23" t="s">
        <v>89</v>
      </c>
      <c r="C47" s="31">
        <f>('NE Energy Use'!C47-'NE Energy Use'!B47)/'NE Energy Use'!B47</f>
        <v>-0.055770708441652335</v>
      </c>
      <c r="D47" s="31">
        <f>('NE Energy Use'!D47-'NE Energy Use'!C47)/'NE Energy Use'!C47</f>
        <v>-0.025435362563546626</v>
      </c>
      <c r="E47" s="31">
        <f>('NE Energy Use'!E47-'NE Energy Use'!D47)/'NE Energy Use'!D47</f>
        <v>0.005491853811828886</v>
      </c>
      <c r="F47" s="31">
        <f>('NE Energy Use'!F47-'NE Energy Use'!E47)/'NE Energy Use'!E47</f>
        <v>0.009686406208657215</v>
      </c>
      <c r="G47" s="31">
        <f>('NE Energy Use'!G47-'NE Energy Use'!F47)/'NE Energy Use'!F47</f>
        <v>-0.003932993378669717</v>
      </c>
      <c r="H47" s="31">
        <f>('NE Energy Use'!H47-'NE Energy Use'!G47)/'NE Energy Use'!G47</f>
        <v>0.0014391350924240274</v>
      </c>
      <c r="I47" s="31">
        <f>('NE Energy Use'!I47-'NE Energy Use'!H47)/'NE Energy Use'!H47</f>
        <v>0.014262647590880022</v>
      </c>
      <c r="J47" s="31">
        <f>('NE Energy Use'!J47-'NE Energy Use'!I47)/'NE Energy Use'!I47</f>
        <v>0.01289289292894058</v>
      </c>
      <c r="K47" s="31">
        <f>('NE Energy Use'!K47-'NE Energy Use'!J47)/'NE Energy Use'!J47</f>
        <v>0.01531515756989259</v>
      </c>
      <c r="L47" s="31">
        <f>('NE Energy Use'!L47-'NE Energy Use'!K47)/'NE Energy Use'!K47</f>
        <v>0.018772866316053235</v>
      </c>
      <c r="M47" s="31">
        <f>('NE Energy Use'!M47-'NE Energy Use'!L47)/'NE Energy Use'!L47</f>
        <v>0.017132260979141466</v>
      </c>
      <c r="N47" s="31">
        <f>('NE Energy Use'!N47-'NE Energy Use'!M47)/'NE Energy Use'!M47</f>
        <v>0.013482031870540012</v>
      </c>
      <c r="O47" s="31">
        <f>('NE Energy Use'!O47-'NE Energy Use'!N47)/'NE Energy Use'!N47</f>
        <v>0.00678683903882519</v>
      </c>
      <c r="P47" s="31">
        <f>('NE Energy Use'!P47-'NE Energy Use'!O47)/'NE Energy Use'!O47</f>
        <v>0.007236782187806456</v>
      </c>
      <c r="Q47" s="31">
        <f>('NE Energy Use'!Q47-'NE Energy Use'!P47)/'NE Energy Use'!P47</f>
        <v>0.005005167924250337</v>
      </c>
      <c r="R47" s="31">
        <f>('NE Energy Use'!R47-'NE Energy Use'!Q47)/'NE Energy Use'!Q47</f>
        <v>0.002998123065030658</v>
      </c>
      <c r="S47" s="31">
        <f>('NE Energy Use'!S47-'NE Energy Use'!R47)/'NE Energy Use'!R47</f>
        <v>0.005361016888891675</v>
      </c>
      <c r="T47" s="31">
        <f>('NE Energy Use'!T47-'NE Energy Use'!S47)/'NE Energy Use'!S47</f>
        <v>0.005544292778634377</v>
      </c>
      <c r="U47" s="31">
        <f>('NE Energy Use'!U47-'NE Energy Use'!T47)/'NE Energy Use'!T47</f>
        <v>0.008858384901978716</v>
      </c>
      <c r="V47" s="31">
        <f>('NE Energy Use'!V47-'NE Energy Use'!U47)/'NE Energy Use'!U47</f>
        <v>0.007122956105939745</v>
      </c>
      <c r="W47" s="31">
        <f>('NE Energy Use'!W47-'NE Energy Use'!V47)/'NE Energy Use'!V47</f>
        <v>0.006089248213634529</v>
      </c>
      <c r="X47" s="31">
        <f>('NE Energy Use'!X47-'NE Energy Use'!W47)/'NE Energy Use'!W47</f>
        <v>0.006919771931287052</v>
      </c>
      <c r="Y47" s="31">
        <f>('NE Energy Use'!Y47-'NE Energy Use'!X47)/'NE Energy Use'!X47</f>
        <v>0.006359771555104491</v>
      </c>
      <c r="Z47" s="31">
        <f>('NE Energy Use'!Z47-'NE Energy Use'!Y47)/'NE Energy Use'!Y47</f>
        <v>0.008084636729445158</v>
      </c>
      <c r="AA47" s="31">
        <f>('NE Energy Use'!AA47-'NE Energy Use'!Z47)/'NE Energy Use'!Z47</f>
        <v>0.005997295087591144</v>
      </c>
      <c r="AC47" s="31">
        <f>('NE Energy Use'!AA47/'NE Energy Use'!B47)-1</f>
        <v>0.10816365082944235</v>
      </c>
      <c r="AD47" s="31">
        <f>('NE Energy Use'!L47/'NE Energy Use'!B47)^(1/10)-1</f>
        <v>-0.0009761664432158534</v>
      </c>
      <c r="AE47" s="31">
        <f>('NE Energy Use'!V47/'NE Energy Use'!L47)^(1/10)-1</f>
        <v>0.007944676516042914</v>
      </c>
      <c r="AF47" s="31">
        <f>('NE Energy Use'!AA47/'NE Energy Use'!B47)^(1/25)-1</f>
        <v>0.004116621171218693</v>
      </c>
    </row>
    <row r="48" spans="1:32" ht="12">
      <c r="A48" s="23" t="s">
        <v>90</v>
      </c>
      <c r="C48" s="31">
        <f>('NE Energy Use'!C48-'NE Energy Use'!B48)/'NE Energy Use'!B48</f>
        <v>-0.10288106648642449</v>
      </c>
      <c r="D48" s="31">
        <f>('NE Energy Use'!D48-'NE Energy Use'!C48)/'NE Energy Use'!C48</f>
        <v>0.06412874506764167</v>
      </c>
      <c r="E48" s="31">
        <f>('NE Energy Use'!E48-'NE Energy Use'!D48)/'NE Energy Use'!D48</f>
        <v>0.022622296571592686</v>
      </c>
      <c r="F48" s="31">
        <f>('NE Energy Use'!F48-'NE Energy Use'!E48)/'NE Energy Use'!E48</f>
        <v>0.02330608179737694</v>
      </c>
      <c r="G48" s="31">
        <f>('NE Energy Use'!G48-'NE Energy Use'!F48)/'NE Energy Use'!F48</f>
        <v>0.01287572254508756</v>
      </c>
      <c r="H48" s="31">
        <f>('NE Energy Use'!H48-'NE Energy Use'!G48)/'NE Energy Use'!G48</f>
        <v>0.016328509918833785</v>
      </c>
      <c r="I48" s="31">
        <f>('NE Energy Use'!I48-'NE Energy Use'!H48)/'NE Energy Use'!H48</f>
        <v>0.020523982774930005</v>
      </c>
      <c r="J48" s="31">
        <f>('NE Energy Use'!J48-'NE Energy Use'!I48)/'NE Energy Use'!I48</f>
        <v>0.015899444126461635</v>
      </c>
      <c r="K48" s="31">
        <f>('NE Energy Use'!K48-'NE Energy Use'!J48)/'NE Energy Use'!J48</f>
        <v>0.019805244527951057</v>
      </c>
      <c r="L48" s="31">
        <f>('NE Energy Use'!L48-'NE Energy Use'!K48)/'NE Energy Use'!K48</f>
        <v>0.02521530800080772</v>
      </c>
      <c r="M48" s="31">
        <f>('NE Energy Use'!M48-'NE Energy Use'!L48)/'NE Energy Use'!L48</f>
        <v>0.022417115393555596</v>
      </c>
      <c r="N48" s="31">
        <f>('NE Energy Use'!N48-'NE Energy Use'!M48)/'NE Energy Use'!M48</f>
        <v>0.020070296512757175</v>
      </c>
      <c r="O48" s="31">
        <f>('NE Energy Use'!O48-'NE Energy Use'!N48)/'NE Energy Use'!N48</f>
        <v>0.01681330113246706</v>
      </c>
      <c r="P48" s="31">
        <f>('NE Energy Use'!P48-'NE Energy Use'!O48)/'NE Energy Use'!O48</f>
        <v>0.018381969748159976</v>
      </c>
      <c r="Q48" s="31">
        <f>('NE Energy Use'!Q48-'NE Energy Use'!P48)/'NE Energy Use'!P48</f>
        <v>0.014066505721524483</v>
      </c>
      <c r="R48" s="31">
        <f>('NE Energy Use'!R48-'NE Energy Use'!Q48)/'NE Energy Use'!Q48</f>
        <v>0.012572200724771576</v>
      </c>
      <c r="S48" s="31">
        <f>('NE Energy Use'!S48-'NE Energy Use'!R48)/'NE Energy Use'!R48</f>
        <v>0.016091921671693602</v>
      </c>
      <c r="T48" s="31">
        <f>('NE Energy Use'!T48-'NE Energy Use'!S48)/'NE Energy Use'!S48</f>
        <v>0.018146192140321125</v>
      </c>
      <c r="U48" s="31">
        <f>('NE Energy Use'!U48-'NE Energy Use'!T48)/'NE Energy Use'!T48</f>
        <v>0.020589552559455757</v>
      </c>
      <c r="V48" s="31">
        <f>('NE Energy Use'!V48-'NE Energy Use'!U48)/'NE Energy Use'!U48</f>
        <v>0.018050229579359985</v>
      </c>
      <c r="W48" s="31">
        <f>('NE Energy Use'!W48-'NE Energy Use'!V48)/'NE Energy Use'!V48</f>
        <v>0.0193680929979082</v>
      </c>
      <c r="X48" s="31">
        <f>('NE Energy Use'!X48-'NE Energy Use'!W48)/'NE Energy Use'!W48</f>
        <v>0.022345985213573092</v>
      </c>
      <c r="Y48" s="31">
        <f>('NE Energy Use'!Y48-'NE Energy Use'!X48)/'NE Energy Use'!X48</f>
        <v>0.02027446296373502</v>
      </c>
      <c r="Z48" s="31">
        <f>('NE Energy Use'!Z48-'NE Energy Use'!Y48)/'NE Energy Use'!Y48</f>
        <v>0.021762123104137242</v>
      </c>
      <c r="AA48" s="31">
        <f>('NE Energy Use'!AA48-'NE Energy Use'!Z48)/'NE Energy Use'!Z48</f>
        <v>0.019798898542125333</v>
      </c>
      <c r="AC48" s="31">
        <f>('NE Energy Use'!AA48/'NE Energy Use'!B48)-1</f>
        <v>0.4721018661100953</v>
      </c>
      <c r="AD48" s="31">
        <f>('NE Energy Use'!L48/'NE Energy Use'!B48)^(1/10)-1</f>
        <v>0.010918522995674973</v>
      </c>
      <c r="AE48" s="31">
        <f>('NE Energy Use'!V48/'NE Energy Use'!L48)^(1/10)-1</f>
        <v>0.017716002897685712</v>
      </c>
      <c r="AF48" s="31">
        <f>('NE Energy Use'!AA48/'NE Energy Use'!B48)^(1/25)-1</f>
        <v>0.015587892057414399</v>
      </c>
    </row>
    <row r="49" spans="1:32" ht="12">
      <c r="A49" s="23" t="s">
        <v>172</v>
      </c>
      <c r="C49" s="31">
        <v>0</v>
      </c>
      <c r="D49" s="31">
        <v>0</v>
      </c>
      <c r="E49" s="31">
        <v>0</v>
      </c>
      <c r="F49" s="31">
        <v>0</v>
      </c>
      <c r="G49" s="31">
        <v>0</v>
      </c>
      <c r="H49" s="31">
        <v>0</v>
      </c>
      <c r="I49" s="31">
        <v>0</v>
      </c>
      <c r="J49" s="31">
        <v>0</v>
      </c>
      <c r="K49" s="31">
        <v>0</v>
      </c>
      <c r="L49" s="31">
        <v>0</v>
      </c>
      <c r="M49" s="31">
        <v>0</v>
      </c>
      <c r="N49" s="31">
        <v>0</v>
      </c>
      <c r="O49" s="31">
        <v>0</v>
      </c>
      <c r="P49" s="31">
        <v>0</v>
      </c>
      <c r="Q49" s="31">
        <v>0</v>
      </c>
      <c r="R49" s="31">
        <v>0</v>
      </c>
      <c r="S49" s="31">
        <v>0</v>
      </c>
      <c r="T49" s="31">
        <v>0</v>
      </c>
      <c r="U49" s="31">
        <v>0</v>
      </c>
      <c r="V49" s="31">
        <v>0</v>
      </c>
      <c r="W49" s="31">
        <v>0</v>
      </c>
      <c r="X49" s="31">
        <v>0</v>
      </c>
      <c r="Y49" s="31">
        <v>0</v>
      </c>
      <c r="Z49" s="31">
        <v>0</v>
      </c>
      <c r="AA49" s="31">
        <v>0</v>
      </c>
      <c r="AC49" s="31" t="e">
        <f>('NE Energy Use'!AA49/'NE Energy Use'!B49)-1</f>
        <v>#DIV/0!</v>
      </c>
      <c r="AD49" s="31" t="e">
        <f>('NE Energy Use'!L49/'NE Energy Use'!B49)^(1/10)-1</f>
        <v>#DIV/0!</v>
      </c>
      <c r="AE49" s="31" t="e">
        <f>('NE Energy Use'!V49/'NE Energy Use'!L49)^(1/10)-1</f>
        <v>#DIV/0!</v>
      </c>
      <c r="AF49" s="31" t="e">
        <f>('NE Energy Use'!AA49/'NE Energy Use'!B49)^(1/25)-1</f>
        <v>#DIV/0!</v>
      </c>
    </row>
    <row r="50" spans="1:32" ht="12">
      <c r="A50" s="23" t="s">
        <v>174</v>
      </c>
      <c r="C50" s="31">
        <f>('NE Energy Use'!C50-'NE Energy Use'!B50)/'NE Energy Use'!B50</f>
        <v>-0.10288106648642449</v>
      </c>
      <c r="D50" s="31">
        <f>('NE Energy Use'!D50-'NE Energy Use'!C50)/'NE Energy Use'!C50</f>
        <v>0.06412874506764167</v>
      </c>
      <c r="E50" s="31">
        <f>('NE Energy Use'!E50-'NE Energy Use'!D50)/'NE Energy Use'!D50</f>
        <v>0.022622296571592686</v>
      </c>
      <c r="F50" s="31">
        <f>('NE Energy Use'!F50-'NE Energy Use'!E50)/'NE Energy Use'!E50</f>
        <v>0.02330608179737694</v>
      </c>
      <c r="G50" s="31">
        <f>('NE Energy Use'!G50-'NE Energy Use'!F50)/'NE Energy Use'!F50</f>
        <v>0.01287572254508756</v>
      </c>
      <c r="H50" s="31">
        <f>('NE Energy Use'!H50-'NE Energy Use'!G50)/'NE Energy Use'!G50</f>
        <v>0.016328509918833785</v>
      </c>
      <c r="I50" s="31">
        <f>('NE Energy Use'!I50-'NE Energy Use'!H50)/'NE Energy Use'!H50</f>
        <v>0.020523982774930005</v>
      </c>
      <c r="J50" s="31">
        <f>('NE Energy Use'!J50-'NE Energy Use'!I50)/'NE Energy Use'!I50</f>
        <v>0.015899444126461635</v>
      </c>
      <c r="K50" s="31">
        <f>('NE Energy Use'!K50-'NE Energy Use'!J50)/'NE Energy Use'!J50</f>
        <v>0.019805244527951057</v>
      </c>
      <c r="L50" s="31">
        <f>('NE Energy Use'!L50-'NE Energy Use'!K50)/'NE Energy Use'!K50</f>
        <v>0.02521530800080772</v>
      </c>
      <c r="M50" s="31">
        <f>('NE Energy Use'!M50-'NE Energy Use'!L50)/'NE Energy Use'!L50</f>
        <v>0.022417115393555596</v>
      </c>
      <c r="N50" s="31">
        <f>('NE Energy Use'!N50-'NE Energy Use'!M50)/'NE Energy Use'!M50</f>
        <v>0.020070296512757175</v>
      </c>
      <c r="O50" s="31">
        <f>('NE Energy Use'!O50-'NE Energy Use'!N50)/'NE Energy Use'!N50</f>
        <v>0.01681330113246706</v>
      </c>
      <c r="P50" s="31">
        <f>('NE Energy Use'!P50-'NE Energy Use'!O50)/'NE Energy Use'!O50</f>
        <v>0.018381969748159976</v>
      </c>
      <c r="Q50" s="31">
        <f>('NE Energy Use'!Q50-'NE Energy Use'!P50)/'NE Energy Use'!P50</f>
        <v>0.014066505721524483</v>
      </c>
      <c r="R50" s="31">
        <f>('NE Energy Use'!R50-'NE Energy Use'!Q50)/'NE Energy Use'!Q50</f>
        <v>0.012572200724771576</v>
      </c>
      <c r="S50" s="31">
        <f>('NE Energy Use'!S50-'NE Energy Use'!R50)/'NE Energy Use'!R50</f>
        <v>0.016091921671693602</v>
      </c>
      <c r="T50" s="31">
        <f>('NE Energy Use'!T50-'NE Energy Use'!S50)/'NE Energy Use'!S50</f>
        <v>0.018146192140321125</v>
      </c>
      <c r="U50" s="31">
        <f>('NE Energy Use'!U50-'NE Energy Use'!T50)/'NE Energy Use'!T50</f>
        <v>0.020589552559455757</v>
      </c>
      <c r="V50" s="31">
        <f>('NE Energy Use'!V50-'NE Energy Use'!U50)/'NE Energy Use'!U50</f>
        <v>0.018050229579359985</v>
      </c>
      <c r="W50" s="31">
        <f>('NE Energy Use'!W50-'NE Energy Use'!V50)/'NE Energy Use'!V50</f>
        <v>0.0193680929979082</v>
      </c>
      <c r="X50" s="31">
        <f>('NE Energy Use'!X50-'NE Energy Use'!W50)/'NE Energy Use'!W50</f>
        <v>0.022345985213573092</v>
      </c>
      <c r="Y50" s="31">
        <f>('NE Energy Use'!Y50-'NE Energy Use'!X50)/'NE Energy Use'!X50</f>
        <v>0.02027446296373502</v>
      </c>
      <c r="Z50" s="31">
        <f>('NE Energy Use'!Z50-'NE Energy Use'!Y50)/'NE Energy Use'!Y50</f>
        <v>0.021762123104137242</v>
      </c>
      <c r="AA50" s="31">
        <f>('NE Energy Use'!AA50-'NE Energy Use'!Z50)/'NE Energy Use'!Z50</f>
        <v>0.019798898542125333</v>
      </c>
      <c r="AC50" s="31">
        <f>('NE Energy Use'!AA50/'NE Energy Use'!B50)-1</f>
        <v>0.4721018661100953</v>
      </c>
      <c r="AD50" s="31">
        <f>('NE Energy Use'!L50/'NE Energy Use'!B50)^(1/10)-1</f>
        <v>0.010918522995674973</v>
      </c>
      <c r="AE50" s="31">
        <f>('NE Energy Use'!V50/'NE Energy Use'!L50)^(1/10)-1</f>
        <v>0.017716002897685712</v>
      </c>
      <c r="AF50" s="31">
        <f>('NE Energy Use'!AA50/'NE Energy Use'!B50)^(1/25)-1</f>
        <v>0.015587892057414399</v>
      </c>
    </row>
    <row r="51" spans="1:32" ht="12">
      <c r="A51" s="23" t="s">
        <v>175</v>
      </c>
      <c r="C51" s="31">
        <v>0</v>
      </c>
      <c r="D51" s="31">
        <v>0</v>
      </c>
      <c r="E51" s="31">
        <v>0</v>
      </c>
      <c r="F51" s="31">
        <v>0</v>
      </c>
      <c r="G51" s="31">
        <v>0</v>
      </c>
      <c r="H51" s="31">
        <v>0</v>
      </c>
      <c r="I51" s="31">
        <v>0</v>
      </c>
      <c r="J51" s="31">
        <v>0</v>
      </c>
      <c r="K51" s="31">
        <v>0</v>
      </c>
      <c r="L51" s="31">
        <v>0</v>
      </c>
      <c r="M51" s="31">
        <v>0</v>
      </c>
      <c r="N51" s="31">
        <v>0</v>
      </c>
      <c r="O51" s="31">
        <v>0</v>
      </c>
      <c r="P51" s="31">
        <v>0</v>
      </c>
      <c r="Q51" s="31">
        <v>0</v>
      </c>
      <c r="R51" s="31">
        <v>0</v>
      </c>
      <c r="S51" s="31">
        <v>0</v>
      </c>
      <c r="T51" s="31">
        <v>0</v>
      </c>
      <c r="U51" s="31">
        <v>0</v>
      </c>
      <c r="V51" s="31">
        <v>0</v>
      </c>
      <c r="W51" s="31">
        <v>0</v>
      </c>
      <c r="X51" s="31">
        <v>0</v>
      </c>
      <c r="Y51" s="31">
        <v>0</v>
      </c>
      <c r="Z51" s="31">
        <v>0</v>
      </c>
      <c r="AA51" s="31">
        <v>0</v>
      </c>
      <c r="AC51" s="31" t="e">
        <f>('NE Energy Use'!AA51/'NE Energy Use'!B51)-1</f>
        <v>#DIV/0!</v>
      </c>
      <c r="AD51" s="31" t="e">
        <f>('NE Energy Use'!L51/'NE Energy Use'!B51)^(1/10)-1</f>
        <v>#DIV/0!</v>
      </c>
      <c r="AE51" s="31" t="e">
        <f>('NE Energy Use'!V51/'NE Energy Use'!L51)^(1/10)-1</f>
        <v>#DIV/0!</v>
      </c>
      <c r="AF51" s="31" t="e">
        <f>('NE Energy Use'!AA51/'NE Energy Use'!B51)^(1/25)-1</f>
        <v>#DIV/0!</v>
      </c>
    </row>
    <row r="52" spans="1:32" ht="12">
      <c r="A52" s="23" t="s">
        <v>176</v>
      </c>
      <c r="C52" s="31">
        <f>('NE Energy Use'!C52-'NE Energy Use'!B52)/'NE Energy Use'!B52</f>
        <v>-0.03048425715703198</v>
      </c>
      <c r="D52" s="31">
        <f>('NE Energy Use'!D52-'NE Energy Use'!C52)/'NE Energy Use'!C52</f>
        <v>-0.037478018891515676</v>
      </c>
      <c r="E52" s="31">
        <f>('NE Energy Use'!E52-'NE Energy Use'!D52)/'NE Energy Use'!D52</f>
        <v>0.01149512470615927</v>
      </c>
      <c r="F52" s="31">
        <f>('NE Energy Use'!F52-'NE Energy Use'!E52)/'NE Energy Use'!E52</f>
        <v>0.010269517876894804</v>
      </c>
      <c r="G52" s="31">
        <f>('NE Energy Use'!G52-'NE Energy Use'!F52)/'NE Energy Use'!F52</f>
        <v>0.002339659203975152</v>
      </c>
      <c r="H52" s="31">
        <f>('NE Energy Use'!H52-'NE Energy Use'!G52)/'NE Energy Use'!G52</f>
        <v>-0.00012994974263427718</v>
      </c>
      <c r="I52" s="31">
        <f>('NE Energy Use'!I52-'NE Energy Use'!H52)/'NE Energy Use'!H52</f>
        <v>0.007176286181963386</v>
      </c>
      <c r="J52" s="31">
        <f>('NE Energy Use'!J52-'NE Energy Use'!I52)/'NE Energy Use'!I52</f>
        <v>0.009248999641888965</v>
      </c>
      <c r="K52" s="31">
        <f>('NE Energy Use'!K52-'NE Energy Use'!J52)/'NE Energy Use'!J52</f>
        <v>0.002181728396456939</v>
      </c>
      <c r="L52" s="31">
        <f>('NE Energy Use'!L52-'NE Energy Use'!K52)/'NE Energy Use'!K52</f>
        <v>0.004949909840364923</v>
      </c>
      <c r="M52" s="31">
        <f>('NE Energy Use'!M52-'NE Energy Use'!L52)/'NE Energy Use'!L52</f>
        <v>0.0028271617046914596</v>
      </c>
      <c r="N52" s="31">
        <f>('NE Energy Use'!N52-'NE Energy Use'!M52)/'NE Energy Use'!M52</f>
        <v>0.0039062165831265394</v>
      </c>
      <c r="O52" s="31">
        <f>('NE Energy Use'!O52-'NE Energy Use'!N52)/'NE Energy Use'!N52</f>
        <v>0.003049689787061735</v>
      </c>
      <c r="P52" s="31">
        <f>('NE Energy Use'!P52-'NE Energy Use'!O52)/'NE Energy Use'!O52</f>
        <v>0.0024916392604319338</v>
      </c>
      <c r="Q52" s="31">
        <f>('NE Energy Use'!Q52-'NE Energy Use'!P52)/'NE Energy Use'!P52</f>
        <v>0.0007094058282112293</v>
      </c>
      <c r="R52" s="31">
        <f>('NE Energy Use'!R52-'NE Energy Use'!Q52)/'NE Energy Use'!Q52</f>
        <v>-0.00034785588213578645</v>
      </c>
      <c r="S52" s="31">
        <f>('NE Energy Use'!S52-'NE Energy Use'!R52)/'NE Energy Use'!R52</f>
        <v>-9.709468589039385E-05</v>
      </c>
      <c r="T52" s="31">
        <f>('NE Energy Use'!T52-'NE Energy Use'!S52)/'NE Energy Use'!S52</f>
        <v>-0.000553460865575798</v>
      </c>
      <c r="U52" s="31">
        <f>('NE Energy Use'!U52-'NE Energy Use'!T52)/'NE Energy Use'!T52</f>
        <v>0.000892108285399056</v>
      </c>
      <c r="V52" s="31">
        <f>('NE Energy Use'!V52-'NE Energy Use'!U52)/'NE Energy Use'!U52</f>
        <v>-0.0014462970601315777</v>
      </c>
      <c r="W52" s="31">
        <f>('NE Energy Use'!W52-'NE Energy Use'!V52)/'NE Energy Use'!V52</f>
        <v>-0.00011058667618125278</v>
      </c>
      <c r="X52" s="31">
        <f>('NE Energy Use'!X52-'NE Energy Use'!W52)/'NE Energy Use'!W52</f>
        <v>-0.001441292982785734</v>
      </c>
      <c r="Y52" s="31">
        <f>('NE Energy Use'!Y52-'NE Energy Use'!X52)/'NE Energy Use'!X52</f>
        <v>5.66861566848069E-05</v>
      </c>
      <c r="Z52" s="31">
        <f>('NE Energy Use'!Z52-'NE Energy Use'!Y52)/'NE Energy Use'!Y52</f>
        <v>-0.0006403375755148645</v>
      </c>
      <c r="AA52" s="31">
        <f>('NE Energy Use'!AA52-'NE Energy Use'!Z52)/'NE Energy Use'!Z52</f>
        <v>-0.0009295747804256532</v>
      </c>
      <c r="AC52" s="31">
        <f>('NE Energy Use'!AA52/'NE Energy Use'!B52)-1</f>
        <v>-0.01339507842305987</v>
      </c>
      <c r="AD52" s="31">
        <f>('NE Energy Use'!L52/'NE Energy Use'!B52)^(1/10)-1</f>
        <v>-0.00218052632080612</v>
      </c>
      <c r="AE52" s="31">
        <f>('NE Energy Use'!V52/'NE Energy Use'!L52)^(1/10)-1</f>
        <v>0.0011416772372379036</v>
      </c>
      <c r="AF52" s="31">
        <f>('NE Energy Use'!AA52/'NE Energy Use'!B52)^(1/25)-1</f>
        <v>-0.0005392786079183587</v>
      </c>
    </row>
    <row r="53" spans="1:32" ht="12">
      <c r="A53" s="23" t="s">
        <v>177</v>
      </c>
      <c r="C53" s="31">
        <v>0</v>
      </c>
      <c r="D53" s="31">
        <v>0</v>
      </c>
      <c r="E53" s="31">
        <v>0</v>
      </c>
      <c r="F53" s="31">
        <v>0</v>
      </c>
      <c r="G53" s="31">
        <v>0</v>
      </c>
      <c r="H53" s="31">
        <v>0</v>
      </c>
      <c r="I53" s="31">
        <v>0</v>
      </c>
      <c r="J53" s="31">
        <v>0</v>
      </c>
      <c r="K53" s="31">
        <v>0</v>
      </c>
      <c r="L53" s="31">
        <v>0</v>
      </c>
      <c r="M53" s="31">
        <v>0</v>
      </c>
      <c r="N53" s="31">
        <v>0</v>
      </c>
      <c r="O53" s="31">
        <v>0</v>
      </c>
      <c r="P53" s="31">
        <v>0</v>
      </c>
      <c r="Q53" s="31">
        <v>0</v>
      </c>
      <c r="R53" s="31">
        <v>0</v>
      </c>
      <c r="S53" s="31">
        <v>0</v>
      </c>
      <c r="T53" s="31">
        <v>0</v>
      </c>
      <c r="U53" s="31">
        <v>0</v>
      </c>
      <c r="V53" s="31">
        <v>0</v>
      </c>
      <c r="W53" s="31">
        <v>0</v>
      </c>
      <c r="X53" s="31">
        <v>0</v>
      </c>
      <c r="Y53" s="31">
        <v>0</v>
      </c>
      <c r="Z53" s="31">
        <v>0</v>
      </c>
      <c r="AA53" s="31">
        <v>0</v>
      </c>
      <c r="AC53" s="31" t="e">
        <f>('NE Energy Use'!AA53/'NE Energy Use'!B53)-1</f>
        <v>#DIV/0!</v>
      </c>
      <c r="AD53" s="31" t="e">
        <f>('NE Energy Use'!L53/'NE Energy Use'!B53)^(1/10)-1</f>
        <v>#DIV/0!</v>
      </c>
      <c r="AE53" s="31" t="e">
        <f>('NE Energy Use'!V53/'NE Energy Use'!L53)^(1/10)-1</f>
        <v>#DIV/0!</v>
      </c>
      <c r="AF53" s="31" t="e">
        <f>('NE Energy Use'!AA53/'NE Energy Use'!B53)^(1/25)-1</f>
        <v>#DIV/0!</v>
      </c>
    </row>
    <row r="54" spans="1:32" ht="12">
      <c r="A54" s="23" t="s">
        <v>178</v>
      </c>
      <c r="C54" s="31">
        <f>('NE Energy Use'!C54-'NE Energy Use'!B54)/'NE Energy Use'!B54</f>
        <v>-0.03048425715703198</v>
      </c>
      <c r="D54" s="31">
        <f>('NE Energy Use'!D54-'NE Energy Use'!C54)/'NE Energy Use'!C54</f>
        <v>-0.037478018891515676</v>
      </c>
      <c r="E54" s="31">
        <f>('NE Energy Use'!E54-'NE Energy Use'!D54)/'NE Energy Use'!D54</f>
        <v>0.01149512470615927</v>
      </c>
      <c r="F54" s="31">
        <f>('NE Energy Use'!F54-'NE Energy Use'!E54)/'NE Energy Use'!E54</f>
        <v>0.010269517876894804</v>
      </c>
      <c r="G54" s="31">
        <f>('NE Energy Use'!G54-'NE Energy Use'!F54)/'NE Energy Use'!F54</f>
        <v>0.002339659203975152</v>
      </c>
      <c r="H54" s="31">
        <f>('NE Energy Use'!H54-'NE Energy Use'!G54)/'NE Energy Use'!G54</f>
        <v>-0.00012994974263427718</v>
      </c>
      <c r="I54" s="31">
        <f>('NE Energy Use'!I54-'NE Energy Use'!H54)/'NE Energy Use'!H54</f>
        <v>0.007176286181963386</v>
      </c>
      <c r="J54" s="31">
        <f>('NE Energy Use'!J54-'NE Energy Use'!I54)/'NE Energy Use'!I54</f>
        <v>0.009248999641888965</v>
      </c>
      <c r="K54" s="31">
        <f>('NE Energy Use'!K54-'NE Energy Use'!J54)/'NE Energy Use'!J54</f>
        <v>0.002181728396456939</v>
      </c>
      <c r="L54" s="31">
        <f>('NE Energy Use'!L54-'NE Energy Use'!K54)/'NE Energy Use'!K54</f>
        <v>0.004949909840364923</v>
      </c>
      <c r="M54" s="31">
        <f>('NE Energy Use'!M54-'NE Energy Use'!L54)/'NE Energy Use'!L54</f>
        <v>0.0028271617046914596</v>
      </c>
      <c r="N54" s="31">
        <f>('NE Energy Use'!N54-'NE Energy Use'!M54)/'NE Energy Use'!M54</f>
        <v>0.0039062165831265394</v>
      </c>
      <c r="O54" s="31">
        <f>('NE Energy Use'!O54-'NE Energy Use'!N54)/'NE Energy Use'!N54</f>
        <v>0.003049689787061735</v>
      </c>
      <c r="P54" s="31">
        <f>('NE Energy Use'!P54-'NE Energy Use'!O54)/'NE Energy Use'!O54</f>
        <v>0.0024916392604319338</v>
      </c>
      <c r="Q54" s="31">
        <f>('NE Energy Use'!Q54-'NE Energy Use'!P54)/'NE Energy Use'!P54</f>
        <v>0.0007094058282112293</v>
      </c>
      <c r="R54" s="31">
        <f>('NE Energy Use'!R54-'NE Energy Use'!Q54)/'NE Energy Use'!Q54</f>
        <v>-0.00034785588213578645</v>
      </c>
      <c r="S54" s="31">
        <f>('NE Energy Use'!S54-'NE Energy Use'!R54)/'NE Energy Use'!R54</f>
        <v>-9.709468589039385E-05</v>
      </c>
      <c r="T54" s="31">
        <f>('NE Energy Use'!T54-'NE Energy Use'!S54)/'NE Energy Use'!S54</f>
        <v>-0.000553460865575798</v>
      </c>
      <c r="U54" s="31">
        <f>('NE Energy Use'!U54-'NE Energy Use'!T54)/'NE Energy Use'!T54</f>
        <v>0.000892108285399056</v>
      </c>
      <c r="V54" s="31">
        <f>('NE Energy Use'!V54-'NE Energy Use'!U54)/'NE Energy Use'!U54</f>
        <v>-0.0014462970601315777</v>
      </c>
      <c r="W54" s="31">
        <f>('NE Energy Use'!W54-'NE Energy Use'!V54)/'NE Energy Use'!V54</f>
        <v>-0.00011058667618125278</v>
      </c>
      <c r="X54" s="31">
        <f>('NE Energy Use'!X54-'NE Energy Use'!W54)/'NE Energy Use'!W54</f>
        <v>-0.001441292982785734</v>
      </c>
      <c r="Y54" s="31">
        <f>('NE Energy Use'!Y54-'NE Energy Use'!X54)/'NE Energy Use'!X54</f>
        <v>5.66861566848069E-05</v>
      </c>
      <c r="Z54" s="31">
        <f>('NE Energy Use'!Z54-'NE Energy Use'!Y54)/'NE Energy Use'!Y54</f>
        <v>-0.0006403375755148645</v>
      </c>
      <c r="AA54" s="31">
        <f>('NE Energy Use'!AA54-'NE Energy Use'!Z54)/'NE Energy Use'!Z54</f>
        <v>-0.0009295747804256532</v>
      </c>
      <c r="AC54" s="31">
        <f>('NE Energy Use'!AA54/'NE Energy Use'!B54)-1</f>
        <v>-0.01339507842305987</v>
      </c>
      <c r="AD54" s="31">
        <f>('NE Energy Use'!L54/'NE Energy Use'!B54)^(1/10)-1</f>
        <v>-0.00218052632080612</v>
      </c>
      <c r="AE54" s="31">
        <f>('NE Energy Use'!V54/'NE Energy Use'!L54)^(1/10)-1</f>
        <v>0.0011416772372379036</v>
      </c>
      <c r="AF54" s="31">
        <f>('NE Energy Use'!AA54/'NE Energy Use'!B54)^(1/25)-1</f>
        <v>-0.0005392786079183587</v>
      </c>
    </row>
    <row r="55" spans="1:32" ht="12">
      <c r="A55" s="23" t="s">
        <v>179</v>
      </c>
      <c r="C55" s="31">
        <f>('NE Energy Use'!C55-'NE Energy Use'!B55)/'NE Energy Use'!B55</f>
        <v>-0.02691531493012992</v>
      </c>
      <c r="D55" s="31">
        <f>('NE Energy Use'!D55-'NE Energy Use'!C55)/'NE Energy Use'!C55</f>
        <v>-0.014593582211471074</v>
      </c>
      <c r="E55" s="31">
        <f>('NE Energy Use'!E55-'NE Energy Use'!D55)/'NE Energy Use'!D55</f>
        <v>0.03628582969198884</v>
      </c>
      <c r="F55" s="31">
        <f>('NE Energy Use'!F55-'NE Energy Use'!E55)/'NE Energy Use'!E55</f>
        <v>0.026301984443269633</v>
      </c>
      <c r="G55" s="31">
        <f>('NE Energy Use'!G55-'NE Energy Use'!F55)/'NE Energy Use'!F55</f>
        <v>0.01750898518377471</v>
      </c>
      <c r="H55" s="31">
        <f>('NE Energy Use'!H55-'NE Energy Use'!G55)/'NE Energy Use'!G55</f>
        <v>0.01715455703216255</v>
      </c>
      <c r="I55" s="31">
        <f>('NE Energy Use'!I55-'NE Energy Use'!H55)/'NE Energy Use'!H55</f>
        <v>0.02291625205488862</v>
      </c>
      <c r="J55" s="31">
        <f>('NE Energy Use'!J55-'NE Energy Use'!I55)/'NE Energy Use'!I55</f>
        <v>0.02128629558378168</v>
      </c>
      <c r="K55" s="31">
        <f>('NE Energy Use'!K55-'NE Energy Use'!J55)/'NE Energy Use'!J55</f>
        <v>0.029241469237420038</v>
      </c>
      <c r="L55" s="31">
        <f>('NE Energy Use'!L55-'NE Energy Use'!K55)/'NE Energy Use'!K55</f>
        <v>0.0342892027060571</v>
      </c>
      <c r="M55" s="31">
        <f>('NE Energy Use'!M55-'NE Energy Use'!L55)/'NE Energy Use'!L55</f>
        <v>0.028262028018934845</v>
      </c>
      <c r="N55" s="31">
        <f>('NE Energy Use'!N55-'NE Energy Use'!M55)/'NE Energy Use'!M55</f>
        <v>0.02535407609782743</v>
      </c>
      <c r="O55" s="31">
        <f>('NE Energy Use'!O55-'NE Energy Use'!N55)/'NE Energy Use'!N55</f>
        <v>0.02223827197545556</v>
      </c>
      <c r="P55" s="31">
        <f>('NE Energy Use'!P55-'NE Energy Use'!O55)/'NE Energy Use'!O55</f>
        <v>0.021047752452471376</v>
      </c>
      <c r="Q55" s="31">
        <f>('NE Energy Use'!Q55-'NE Energy Use'!P55)/'NE Energy Use'!P55</f>
        <v>0.016689802463645424</v>
      </c>
      <c r="R55" s="31">
        <f>('NE Energy Use'!R55-'NE Energy Use'!Q55)/'NE Energy Use'!Q55</f>
        <v>0.01599808349169632</v>
      </c>
      <c r="S55" s="31">
        <f>('NE Energy Use'!S55-'NE Energy Use'!R55)/'NE Energy Use'!R55</f>
        <v>0.017107583158814096</v>
      </c>
      <c r="T55" s="31">
        <f>('NE Energy Use'!T55-'NE Energy Use'!S55)/'NE Energy Use'!S55</f>
        <v>0.017983080179717937</v>
      </c>
      <c r="U55" s="31">
        <f>('NE Energy Use'!U55-'NE Energy Use'!T55)/'NE Energy Use'!T55</f>
        <v>0.018342140500882505</v>
      </c>
      <c r="V55" s="31">
        <f>('NE Energy Use'!V55-'NE Energy Use'!U55)/'NE Energy Use'!U55</f>
        <v>0.013769353890238466</v>
      </c>
      <c r="W55" s="31">
        <f>('NE Energy Use'!W55-'NE Energy Use'!V55)/'NE Energy Use'!V55</f>
        <v>0.01190920125963039</v>
      </c>
      <c r="X55" s="31">
        <f>('NE Energy Use'!X55-'NE Energy Use'!W55)/'NE Energy Use'!W55</f>
        <v>0.014621039006124036</v>
      </c>
      <c r="Y55" s="31">
        <f>('NE Energy Use'!Y55-'NE Energy Use'!X55)/'NE Energy Use'!X55</f>
        <v>0.013057722687301855</v>
      </c>
      <c r="Z55" s="31">
        <f>('NE Energy Use'!Z55-'NE Energy Use'!Y55)/'NE Energy Use'!Y55</f>
        <v>0.012571962836067456</v>
      </c>
      <c r="AA55" s="31">
        <f>('NE Energy Use'!AA55-'NE Energy Use'!Z55)/'NE Energy Use'!Z55</f>
        <v>0.01042940954803305</v>
      </c>
      <c r="AC55" s="31">
        <f>('NE Energy Use'!AA55/'NE Energy Use'!B55)-1</f>
        <v>0.5177554955490717</v>
      </c>
      <c r="AD55" s="31">
        <f>('NE Energy Use'!L55/'NE Energy Use'!B55)^(1/10)-1</f>
        <v>0.01615341357381883</v>
      </c>
      <c r="AE55" s="31">
        <f>('NE Energy Use'!V55/'NE Energy Use'!L55)^(1/10)-1</f>
        <v>0.019670261437079173</v>
      </c>
      <c r="AF55" s="31">
        <f>('NE Energy Use'!AA55/'NE Energy Use'!B55)^(1/25)-1</f>
        <v>0.01682934826283189</v>
      </c>
    </row>
    <row r="56" spans="1:32" ht="12">
      <c r="A56" s="23" t="s">
        <v>160</v>
      </c>
      <c r="C56" s="31">
        <f>('NE Energy Use'!C56-'NE Energy Use'!B56)/'NE Energy Use'!B56</f>
        <v>-0.0791168999124003</v>
      </c>
      <c r="D56" s="31">
        <f>('NE Energy Use'!D56-'NE Energy Use'!C56)/'NE Energy Use'!C56</f>
        <v>-0.07332369446373575</v>
      </c>
      <c r="E56" s="31">
        <f>('NE Energy Use'!E56-'NE Energy Use'!D56)/'NE Energy Use'!D56</f>
        <v>0.04994139723369599</v>
      </c>
      <c r="F56" s="31">
        <f>('NE Energy Use'!F56-'NE Energy Use'!E56)/'NE Energy Use'!E56</f>
        <v>0.027044312772971056</v>
      </c>
      <c r="G56" s="31">
        <f>('NE Energy Use'!G56-'NE Energy Use'!F56)/'NE Energy Use'!F56</f>
        <v>0.01297287937879992</v>
      </c>
      <c r="H56" s="31">
        <f>('NE Energy Use'!H56-'NE Energy Use'!G56)/'NE Energy Use'!G56</f>
        <v>0.018316432902855864</v>
      </c>
      <c r="I56" s="31">
        <f>('NE Energy Use'!I56-'NE Energy Use'!H56)/'NE Energy Use'!H56</f>
        <v>0.025302559039052593</v>
      </c>
      <c r="J56" s="31">
        <f>('NE Energy Use'!J56-'NE Energy Use'!I56)/'NE Energy Use'!I56</f>
        <v>0.026503914832196294</v>
      </c>
      <c r="K56" s="31">
        <f>('NE Energy Use'!K56-'NE Energy Use'!J56)/'NE Energy Use'!J56</f>
        <v>0.02207011033913491</v>
      </c>
      <c r="L56" s="31">
        <f>('NE Energy Use'!L56-'NE Energy Use'!K56)/'NE Energy Use'!K56</f>
        <v>0.026004466030968974</v>
      </c>
      <c r="M56" s="31">
        <f>('NE Energy Use'!M56-'NE Energy Use'!L56)/'NE Energy Use'!L56</f>
        <v>0.02368021794993613</v>
      </c>
      <c r="N56" s="31">
        <f>('NE Energy Use'!N56-'NE Energy Use'!M56)/'NE Energy Use'!M56</f>
        <v>0.02004506590991674</v>
      </c>
      <c r="O56" s="31">
        <f>('NE Energy Use'!O56-'NE Energy Use'!N56)/'NE Energy Use'!N56</f>
        <v>0.015827005440060535</v>
      </c>
      <c r="P56" s="31">
        <f>('NE Energy Use'!P56-'NE Energy Use'!O56)/'NE Energy Use'!O56</f>
        <v>0.015203485804063575</v>
      </c>
      <c r="Q56" s="31">
        <f>('NE Energy Use'!Q56-'NE Energy Use'!P56)/'NE Energy Use'!P56</f>
        <v>0.009121907705410921</v>
      </c>
      <c r="R56" s="31">
        <f>('NE Energy Use'!R56-'NE Energy Use'!Q56)/'NE Energy Use'!Q56</f>
        <v>0.006533493001038548</v>
      </c>
      <c r="S56" s="31">
        <f>('NE Energy Use'!S56-'NE Energy Use'!R56)/'NE Energy Use'!R56</f>
        <v>0.008625262643662193</v>
      </c>
      <c r="T56" s="31">
        <f>('NE Energy Use'!T56-'NE Energy Use'!S56)/'NE Energy Use'!S56</f>
        <v>0.009312659067439038</v>
      </c>
      <c r="U56" s="31">
        <f>('NE Energy Use'!U56-'NE Energy Use'!T56)/'NE Energy Use'!T56</f>
        <v>0.011029611990808166</v>
      </c>
      <c r="V56" s="31">
        <f>('NE Energy Use'!V56-'NE Energy Use'!U56)/'NE Energy Use'!U56</f>
        <v>0.007320087310963673</v>
      </c>
      <c r="W56" s="31">
        <f>('NE Energy Use'!W56-'NE Energy Use'!V56)/'NE Energy Use'!V56</f>
        <v>0.007601330810673788</v>
      </c>
      <c r="X56" s="31">
        <f>('NE Energy Use'!X56-'NE Energy Use'!W56)/'NE Energy Use'!W56</f>
        <v>0.010922982146122215</v>
      </c>
      <c r="Y56" s="31">
        <f>('NE Energy Use'!Y56-'NE Energy Use'!X56)/'NE Energy Use'!X56</f>
        <v>0.010223002261223727</v>
      </c>
      <c r="Z56" s="31">
        <f>('NE Energy Use'!Z56-'NE Energy Use'!Y56)/'NE Energy Use'!Y56</f>
        <v>0.012126874632231725</v>
      </c>
      <c r="AA56" s="31">
        <f>('NE Energy Use'!AA56-'NE Energy Use'!Z56)/'NE Energy Use'!Z56</f>
        <v>0.008839827592358707</v>
      </c>
      <c r="AC56" s="31">
        <f>('NE Energy Use'!AA56/'NE Energy Use'!B56)-1</f>
        <v>0.24826420584412734</v>
      </c>
      <c r="AD56" s="31">
        <f>('NE Energy Use'!L56/'NE Energy Use'!B56)^(1/10)-1</f>
        <v>0.004664360510023391</v>
      </c>
      <c r="AE56" s="31">
        <f>('NE Energy Use'!V56/'NE Energy Use'!L56)^(1/10)-1</f>
        <v>0.012655048653198664</v>
      </c>
      <c r="AF56" s="31">
        <f>('NE Energy Use'!AA56/'NE Energy Use'!B56)^(1/25)-1</f>
        <v>0.008909614464782223</v>
      </c>
    </row>
    <row r="57" spans="1:32" ht="12">
      <c r="A57" s="23" t="s">
        <v>161</v>
      </c>
      <c r="C57" s="31">
        <f>('NE Energy Use'!C57-'NE Energy Use'!B57)/'NE Energy Use'!B57</f>
        <v>-0.07226561538353642</v>
      </c>
      <c r="D57" s="31">
        <f>('NE Energy Use'!D57-'NE Energy Use'!C57)/'NE Energy Use'!C57</f>
        <v>0.0039905712293494275</v>
      </c>
      <c r="E57" s="31">
        <f>('NE Energy Use'!E57-'NE Energy Use'!D57)/'NE Energy Use'!D57</f>
        <v>0.02382152393832436</v>
      </c>
      <c r="F57" s="31">
        <f>('NE Energy Use'!F57-'NE Energy Use'!E57)/'NE Energy Use'!E57</f>
        <v>0.020559233634045958</v>
      </c>
      <c r="G57" s="31">
        <f>('NE Energy Use'!G57-'NE Energy Use'!F57)/'NE Energy Use'!F57</f>
        <v>0.009169442986182523</v>
      </c>
      <c r="H57" s="31">
        <f>('NE Energy Use'!H57-'NE Energy Use'!G57)/'NE Energy Use'!G57</f>
        <v>0.012676946392238935</v>
      </c>
      <c r="I57" s="31">
        <f>('NE Energy Use'!I57-'NE Energy Use'!H57)/'NE Energy Use'!H57</f>
        <v>0.019865215723669914</v>
      </c>
      <c r="J57" s="31">
        <f>('NE Energy Use'!J57-'NE Energy Use'!I57)/'NE Energy Use'!I57</f>
        <v>0.017507868002015096</v>
      </c>
      <c r="K57" s="31">
        <f>('NE Energy Use'!K57-'NE Energy Use'!J57)/'NE Energy Use'!J57</f>
        <v>0.020595612671405594</v>
      </c>
      <c r="L57" s="31">
        <f>('NE Energy Use'!L57-'NE Energy Use'!K57)/'NE Energy Use'!K57</f>
        <v>0.025236497218266537</v>
      </c>
      <c r="M57" s="31">
        <f>('NE Energy Use'!M57-'NE Energy Use'!L57)/'NE Energy Use'!L57</f>
        <v>0.0222084553907314</v>
      </c>
      <c r="N57" s="31">
        <f>('NE Energy Use'!N57-'NE Energy Use'!M57)/'NE Energy Use'!M57</f>
        <v>0.019290870631818533</v>
      </c>
      <c r="O57" s="31">
        <f>('NE Energy Use'!O57-'NE Energy Use'!N57)/'NE Energy Use'!N57</f>
        <v>0.015099978063046839</v>
      </c>
      <c r="P57" s="31">
        <f>('NE Energy Use'!P57-'NE Energy Use'!O57)/'NE Energy Use'!O57</f>
        <v>0.015558495183739704</v>
      </c>
      <c r="Q57" s="31">
        <f>('NE Energy Use'!Q57-'NE Energy Use'!P57)/'NE Energy Use'!P57</f>
        <v>0.011558544977974804</v>
      </c>
      <c r="R57" s="31">
        <f>('NE Energy Use'!R57-'NE Energy Use'!Q57)/'NE Energy Use'!Q57</f>
        <v>0.009972240337576758</v>
      </c>
      <c r="S57" s="31">
        <f>('NE Energy Use'!S57-'NE Energy Use'!R57)/'NE Energy Use'!R57</f>
        <v>0.012531652507361454</v>
      </c>
      <c r="T57" s="31">
        <f>('NE Energy Use'!T57-'NE Energy Use'!S57)/'NE Energy Use'!S57</f>
        <v>0.013714964850732297</v>
      </c>
      <c r="U57" s="31">
        <f>('NE Energy Use'!U57-'NE Energy Use'!T57)/'NE Energy Use'!T57</f>
        <v>0.01587399441895279</v>
      </c>
      <c r="V57" s="31">
        <f>('NE Energy Use'!V57-'NE Energy Use'!U57)/'NE Energy Use'!U57</f>
        <v>0.012987066722325299</v>
      </c>
      <c r="W57" s="31">
        <f>('NE Energy Use'!W57-'NE Energy Use'!V57)/'NE Energy Use'!V57</f>
        <v>0.012987351894537164</v>
      </c>
      <c r="X57" s="31">
        <f>('NE Energy Use'!X57-'NE Energy Use'!W57)/'NE Energy Use'!W57</f>
        <v>0.015451334013880737</v>
      </c>
      <c r="Y57" s="31">
        <f>('NE Energy Use'!Y57-'NE Energy Use'!X57)/'NE Energy Use'!X57</f>
        <v>0.014084310260439862</v>
      </c>
      <c r="Z57" s="31">
        <f>('NE Energy Use'!Z57-'NE Energy Use'!Y57)/'NE Energy Use'!Y57</f>
        <v>0.015301104996012926</v>
      </c>
      <c r="AA57" s="31">
        <f>('NE Energy Use'!AA57-'NE Energy Use'!Z57)/'NE Energy Use'!Z57</f>
        <v>0.013145379294583008</v>
      </c>
      <c r="AC57" s="31">
        <f>('NE Energy Use'!AA57/'NE Energy Use'!B57)-1</f>
        <v>0.34317607767819913</v>
      </c>
      <c r="AD57" s="31">
        <f>('NE Energy Use'!L57/'NE Energy Use'!B57)^(1/10)-1</f>
        <v>0.007722391288933039</v>
      </c>
      <c r="AE57" s="31">
        <f>('NE Energy Use'!V57/'NE Energy Use'!L57)^(1/10)-1</f>
        <v>0.014873712618571178</v>
      </c>
      <c r="AF57" s="31">
        <f>('NE Energy Use'!AA57/'NE Energy Use'!B57)^(1/25)-1</f>
        <v>0.011871392891865673</v>
      </c>
    </row>
    <row r="58" spans="1:32" ht="12">
      <c r="A58" s="23" t="s">
        <v>162</v>
      </c>
      <c r="C58" s="31">
        <f>('NE Energy Use'!C58-'NE Energy Use'!B58)/'NE Energy Use'!B58</f>
        <v>-0.061353700341035544</v>
      </c>
      <c r="D58" s="31">
        <f>('NE Energy Use'!D58-'NE Energy Use'!C58)/'NE Energy Use'!C58</f>
        <v>-0.021149920696346164</v>
      </c>
      <c r="E58" s="31">
        <f>('NE Energy Use'!E58-'NE Energy Use'!D58)/'NE Energy Use'!D58</f>
        <v>0.07187752902417131</v>
      </c>
      <c r="F58" s="31">
        <f>('NE Energy Use'!F58-'NE Energy Use'!E58)/'NE Energy Use'!E58</f>
        <v>0.0012500925710869624</v>
      </c>
      <c r="G58" s="31">
        <f>('NE Energy Use'!G58-'NE Energy Use'!F58)/'NE Energy Use'!F58</f>
        <v>-0.013589215157601123</v>
      </c>
      <c r="H58" s="31">
        <f>('NE Energy Use'!H58-'NE Energy Use'!G58)/'NE Energy Use'!G58</f>
        <v>-0.053158839677197874</v>
      </c>
      <c r="I58" s="31">
        <f>('NE Energy Use'!I58-'NE Energy Use'!H58)/'NE Energy Use'!H58</f>
        <v>0.036162988158227</v>
      </c>
      <c r="J58" s="31">
        <f>('NE Energy Use'!J58-'NE Energy Use'!I58)/'NE Energy Use'!I58</f>
        <v>0.051994200452042005</v>
      </c>
      <c r="K58" s="31">
        <f>('NE Energy Use'!K58-'NE Energy Use'!J58)/'NE Energy Use'!J58</f>
        <v>-0.010108540108498645</v>
      </c>
      <c r="L58" s="31">
        <f>('NE Energy Use'!L58-'NE Energy Use'!K58)/'NE Energy Use'!K58</f>
        <v>0.04154636739258413</v>
      </c>
      <c r="M58" s="31">
        <f>('NE Energy Use'!M58-'NE Energy Use'!L58)/'NE Energy Use'!L58</f>
        <v>0.008089179746919363</v>
      </c>
      <c r="N58" s="31">
        <f>('NE Energy Use'!N58-'NE Energy Use'!M58)/'NE Energy Use'!M58</f>
        <v>0.030366760551981443</v>
      </c>
      <c r="O58" s="31">
        <f>('NE Energy Use'!O58-'NE Energy Use'!N58)/'NE Energy Use'!N58</f>
        <v>0.0021559343084618433</v>
      </c>
      <c r="P58" s="31">
        <f>('NE Energy Use'!P58-'NE Energy Use'!O58)/'NE Energy Use'!O58</f>
        <v>0.008054582968837104</v>
      </c>
      <c r="Q58" s="31">
        <f>('NE Energy Use'!Q58-'NE Energy Use'!P58)/'NE Energy Use'!P58</f>
        <v>0.01213630881541074</v>
      </c>
      <c r="R58" s="31">
        <f>('NE Energy Use'!R58-'NE Energy Use'!Q58)/'NE Energy Use'!Q58</f>
        <v>-0.0061845525356621035</v>
      </c>
      <c r="S58" s="31">
        <f>('NE Energy Use'!S58-'NE Energy Use'!R58)/'NE Energy Use'!R58</f>
        <v>-0.0064272172373784535</v>
      </c>
      <c r="T58" s="31">
        <f>('NE Energy Use'!T58-'NE Energy Use'!S58)/'NE Energy Use'!S58</f>
        <v>-0.01969047352860289</v>
      </c>
      <c r="U58" s="31">
        <f>('NE Energy Use'!U58-'NE Energy Use'!T58)/'NE Energy Use'!T58</f>
        <v>-0.014510160339498774</v>
      </c>
      <c r="V58" s="31">
        <f>('NE Energy Use'!V58-'NE Energy Use'!U58)/'NE Energy Use'!U58</f>
        <v>-0.0006620357599620215</v>
      </c>
      <c r="W58" s="31">
        <f>('NE Energy Use'!W58-'NE Energy Use'!V58)/'NE Energy Use'!V58</f>
        <v>-0.015193438669901334</v>
      </c>
      <c r="X58" s="31">
        <f>('NE Energy Use'!X58-'NE Energy Use'!W58)/'NE Energy Use'!W58</f>
        <v>-0.005804691402341874</v>
      </c>
      <c r="Y58" s="31">
        <f>('NE Energy Use'!Y58-'NE Energy Use'!X58)/'NE Energy Use'!X58</f>
        <v>-0.023654950881172383</v>
      </c>
      <c r="Z58" s="31">
        <f>('NE Energy Use'!Z58-'NE Energy Use'!Y58)/'NE Energy Use'!Y58</f>
        <v>0.00441851571873718</v>
      </c>
      <c r="AA58" s="31">
        <f>('NE Energy Use'!AA58-'NE Energy Use'!Z58)/'NE Energy Use'!Z58</f>
        <v>-0.003762303875157031</v>
      </c>
      <c r="AC58" s="31">
        <f>('NE Energy Use'!AA58/'NE Energy Use'!B58)-1</f>
        <v>0.002384694642608709</v>
      </c>
      <c r="AD58" s="31">
        <f>('NE Energy Use'!L58/'NE Energy Use'!B58)^(1/10)-1</f>
        <v>0.00344793512341246</v>
      </c>
      <c r="AE58" s="31">
        <f>('NE Energy Use'!V58/'NE Energy Use'!L58)^(1/10)-1</f>
        <v>0.0012400975552646631</v>
      </c>
      <c r="AF58" s="31">
        <f>('NE Energy Use'!AA58/'NE Energy Use'!B58)^(1/25)-1</f>
        <v>9.527876956050285E-05</v>
      </c>
    </row>
    <row r="59" spans="1:32" ht="12">
      <c r="A59" s="23" t="s">
        <v>163</v>
      </c>
      <c r="C59" s="31">
        <f>('NE Energy Use'!C59-'NE Energy Use'!B59)/'NE Energy Use'!B59</f>
        <v>-0.06970849010780335</v>
      </c>
      <c r="D59" s="31">
        <f>('NE Energy Use'!D59-'NE Energy Use'!C59)/'NE Energy Use'!C59</f>
        <v>-0.0019536848116474843</v>
      </c>
      <c r="E59" s="31">
        <f>('NE Energy Use'!E59-'NE Energy Use'!D59)/'NE Energy Use'!D59</f>
        <v>0.03496539261215612</v>
      </c>
      <c r="F59" s="31">
        <f>('NE Energy Use'!F59-'NE Energy Use'!E59)/'NE Energy Use'!E59</f>
        <v>0.015921889095026818</v>
      </c>
      <c r="G59" s="31">
        <f>('NE Energy Use'!G59-'NE Energy Use'!F59)/'NE Energy Use'!F59</f>
        <v>0.003782506085723873</v>
      </c>
      <c r="H59" s="31">
        <f>('NE Energy Use'!H59-'NE Energy Use'!G59)/'NE Energy Use'!G59</f>
        <v>-0.0026364821750582655</v>
      </c>
      <c r="I59" s="31">
        <f>('NE Energy Use'!I59-'NE Energy Use'!H59)/'NE Energy Use'!H59</f>
        <v>0.02346409135422076</v>
      </c>
      <c r="J59" s="31">
        <f>('NE Energy Use'!J59-'NE Energy Use'!I59)/'NE Energy Use'!I59</f>
        <v>0.025217569218563905</v>
      </c>
      <c r="K59" s="31">
        <f>('NE Energy Use'!K59-'NE Energy Use'!J59)/'NE Energy Use'!J59</f>
        <v>0.013552150563175545</v>
      </c>
      <c r="L59" s="31">
        <f>('NE Energy Use'!L59-'NE Energy Use'!K59)/'NE Energy Use'!K59</f>
        <v>0.02889056626514312</v>
      </c>
      <c r="M59" s="31">
        <f>('NE Energy Use'!M59-'NE Energy Use'!L59)/'NE Energy Use'!L59</f>
        <v>0.01900624319726272</v>
      </c>
      <c r="N59" s="31">
        <f>('NE Energy Use'!N59-'NE Energy Use'!M59)/'NE Energy Use'!M59</f>
        <v>0.021775923484802992</v>
      </c>
      <c r="O59" s="31">
        <f>('NE Energy Use'!O59-'NE Energy Use'!N59)/'NE Energy Use'!N59</f>
        <v>0.012171403614634986</v>
      </c>
      <c r="P59" s="31">
        <f>('NE Energy Use'!P59-'NE Energy Use'!O59)/'NE Energy Use'!O59</f>
        <v>0.013877472990258165</v>
      </c>
      <c r="Q59" s="31">
        <f>('NE Energy Use'!Q59-'NE Energy Use'!P59)/'NE Energy Use'!P59</f>
        <v>0.011687245325692737</v>
      </c>
      <c r="R59" s="31">
        <f>('NE Energy Use'!R59-'NE Energy Use'!Q59)/'NE Energy Use'!Q59</f>
        <v>0.006372064234249746</v>
      </c>
      <c r="S59" s="31">
        <f>('NE Energy Use'!S59-'NE Energy Use'!R59)/'NE Energy Use'!R59</f>
        <v>0.008359807146468737</v>
      </c>
      <c r="T59" s="31">
        <f>('NE Energy Use'!T59-'NE Energy Use'!S59)/'NE Energy Use'!S59</f>
        <v>0.006471972726846768</v>
      </c>
      <c r="U59" s="31">
        <f>('NE Energy Use'!U59-'NE Energy Use'!T59)/'NE Energy Use'!T59</f>
        <v>0.009457340808971634</v>
      </c>
      <c r="V59" s="31">
        <f>('NE Energy Use'!V59-'NE Energy Use'!U59)/'NE Energy Use'!U59</f>
        <v>0.010173030320374728</v>
      </c>
      <c r="W59" s="31">
        <f>('NE Energy Use'!W59-'NE Energy Use'!V59)/'NE Energy Use'!V59</f>
        <v>0.007239619457845292</v>
      </c>
      <c r="X59" s="31">
        <f>('NE Energy Use'!X59-'NE Energy Use'!W59)/'NE Energy Use'!W59</f>
        <v>0.011212509220309393</v>
      </c>
      <c r="Y59" s="31">
        <f>('NE Energy Use'!Y59-'NE Energy Use'!X59)/'NE Energy Use'!X59</f>
        <v>0.006685199487147031</v>
      </c>
      <c r="Z59" s="31">
        <f>('NE Energy Use'!Z59-'NE Energy Use'!Y59)/'NE Energy Use'!Y59</f>
        <v>0.013231810371455072</v>
      </c>
      <c r="AA59" s="31">
        <f>('NE Energy Use'!AA59-'NE Energy Use'!Z59)/'NE Energy Use'!Z59</f>
        <v>0.009958282089120408</v>
      </c>
      <c r="AC59" s="31">
        <f>('NE Energy Use'!AA59/'NE Energy Use'!B59)-1</f>
        <v>0.26331586158898324</v>
      </c>
      <c r="AD59" s="31">
        <f>('NE Energy Use'!L59/'NE Energy Use'!B59)^(1/10)-1</f>
        <v>0.006735291942735699</v>
      </c>
      <c r="AE59" s="31">
        <f>('NE Energy Use'!V59/'NE Energy Use'!L59)^(1/10)-1</f>
        <v>0.011923739891735563</v>
      </c>
      <c r="AF59" s="31">
        <f>('NE Energy Use'!AA59/'NE Energy Use'!B59)^(1/25)-1</f>
        <v>0.009393440025728061</v>
      </c>
    </row>
    <row r="60" ht="12">
      <c r="A60" s="23" t="s">
        <v>166</v>
      </c>
    </row>
    <row r="61" spans="1:33" ht="12">
      <c r="A61" s="23" t="s">
        <v>180</v>
      </c>
      <c r="AG61" s="136" t="s">
        <v>430</v>
      </c>
    </row>
    <row r="62" spans="1:32" ht="12">
      <c r="A62" s="23" t="s">
        <v>181</v>
      </c>
      <c r="C62" s="31">
        <f>('NE Energy Use'!C62-'NE Energy Use'!B62)/'NE Energy Use'!B62</f>
        <v>0.01871961590959845</v>
      </c>
      <c r="D62" s="31">
        <f>('NE Energy Use'!D62-'NE Energy Use'!C62)/'NE Energy Use'!C62</f>
        <v>-0.005512746011638262</v>
      </c>
      <c r="E62" s="31">
        <f>('NE Energy Use'!E62-'NE Energy Use'!D62)/'NE Energy Use'!D62</f>
        <v>0.03585840455840629</v>
      </c>
      <c r="F62" s="31">
        <f>('NE Energy Use'!F62-'NE Energy Use'!E62)/'NE Energy Use'!E62</f>
        <v>0.03203943602935201</v>
      </c>
      <c r="G62" s="31">
        <f>('NE Energy Use'!G62-'NE Energy Use'!F62)/'NE Energy Use'!F62</f>
        <v>0.024246557405477282</v>
      </c>
      <c r="H62" s="31">
        <f>('NE Energy Use'!H62-'NE Energy Use'!G62)/'NE Energy Use'!G62</f>
        <v>0.030012991319086062</v>
      </c>
      <c r="I62" s="31">
        <f>('NE Energy Use'!I62-'NE Energy Use'!H62)/'NE Energy Use'!H62</f>
        <v>0.031145017239305395</v>
      </c>
      <c r="J62" s="31">
        <f>('NE Energy Use'!J62-'NE Energy Use'!I62)/'NE Energy Use'!I62</f>
        <v>0.029150648088422396</v>
      </c>
      <c r="K62" s="31">
        <f>('NE Energy Use'!K62-'NE Energy Use'!J62)/'NE Energy Use'!J62</f>
        <v>0.030579197795053074</v>
      </c>
      <c r="L62" s="31">
        <f>('NE Energy Use'!L62-'NE Energy Use'!K62)/'NE Energy Use'!K62</f>
        <v>0.031573336651191754</v>
      </c>
      <c r="M62" s="31">
        <f>('NE Energy Use'!M62-'NE Energy Use'!L62)/'NE Energy Use'!L62</f>
        <v>0.028430292158343657</v>
      </c>
      <c r="N62" s="31">
        <f>('NE Energy Use'!N62-'NE Energy Use'!M62)/'NE Energy Use'!M62</f>
        <v>0.022896873245781595</v>
      </c>
      <c r="O62" s="31">
        <f>('NE Energy Use'!O62-'NE Energy Use'!N62)/'NE Energy Use'!N62</f>
        <v>0.018619905996595226</v>
      </c>
      <c r="P62" s="31">
        <f>('NE Energy Use'!P62-'NE Energy Use'!O62)/'NE Energy Use'!O62</f>
        <v>0.01789144607895688</v>
      </c>
      <c r="Q62" s="31">
        <f>('NE Energy Use'!Q62-'NE Energy Use'!P62)/'NE Energy Use'!P62</f>
        <v>0.013703934632003669</v>
      </c>
      <c r="R62" s="31">
        <f>('NE Energy Use'!R62-'NE Energy Use'!Q62)/'NE Energy Use'!Q62</f>
        <v>0.012221963839899168</v>
      </c>
      <c r="S62" s="31">
        <f>('NE Energy Use'!S62-'NE Energy Use'!R62)/'NE Energy Use'!R62</f>
        <v>0.01446404830903628</v>
      </c>
      <c r="T62" s="31">
        <f>('NE Energy Use'!T62-'NE Energy Use'!S62)/'NE Energy Use'!S62</f>
        <v>0.014146136912038306</v>
      </c>
      <c r="U62" s="31">
        <f>('NE Energy Use'!U62-'NE Energy Use'!T62)/'NE Energy Use'!T62</f>
        <v>0.015657641490248383</v>
      </c>
      <c r="V62" s="31">
        <f>('NE Energy Use'!V62-'NE Energy Use'!U62)/'NE Energy Use'!U62</f>
        <v>0.012860976242043064</v>
      </c>
      <c r="W62" s="31">
        <f>('NE Energy Use'!W62-'NE Energy Use'!V62)/'NE Energy Use'!V62</f>
        <v>0.012840388274538435</v>
      </c>
      <c r="X62" s="31">
        <f>('NE Energy Use'!X62-'NE Energy Use'!W62)/'NE Energy Use'!W62</f>
        <v>0.015496430942323197</v>
      </c>
      <c r="Y62" s="31">
        <f>('NE Energy Use'!Y62-'NE Energy Use'!X62)/'NE Energy Use'!X62</f>
        <v>0.015619805229352812</v>
      </c>
      <c r="Z62" s="31">
        <f>('NE Energy Use'!Z62-'NE Energy Use'!Y62)/'NE Energy Use'!Y62</f>
        <v>0.01779795574707997</v>
      </c>
      <c r="AA62" s="31">
        <f>('NE Energy Use'!AA62-'NE Energy Use'!Z62)/'NE Energy Use'!Z62</f>
        <v>0.015082075249177344</v>
      </c>
      <c r="AC62" s="31">
        <f>('NE Energy Use'!AA62/'NE Energy Use'!B62)-1</f>
        <v>0.6479077003864737</v>
      </c>
      <c r="AD62" s="31">
        <f>('NE Energy Use'!L62/'NE Energy Use'!B62)^(1/10)-1</f>
        <v>0.025717575605083365</v>
      </c>
      <c r="AE62" s="31">
        <f>('NE Energy Use'!V62/'NE Energy Use'!L62)^(1/10)-1</f>
        <v>0.01707776597480004</v>
      </c>
      <c r="AF62" s="31">
        <f>('NE Energy Use'!AA62/'NE Energy Use'!B62)^(1/25)-1</f>
        <v>0.020181198303681924</v>
      </c>
    </row>
    <row r="63" spans="1:32" ht="12">
      <c r="A63" s="23" t="s">
        <v>182</v>
      </c>
      <c r="C63" s="31">
        <f>('NE Energy Use'!C63-'NE Energy Use'!B63)/'NE Energy Use'!B63</f>
        <v>-0.04301681271885277</v>
      </c>
      <c r="D63" s="31">
        <f>('NE Energy Use'!D63-'NE Energy Use'!C63)/'NE Energy Use'!C63</f>
        <v>-0.018388666851331573</v>
      </c>
      <c r="E63" s="31">
        <f>('NE Energy Use'!E63-'NE Energy Use'!D63)/'NE Energy Use'!D63</f>
        <v>-0.003998984129031176</v>
      </c>
      <c r="F63" s="31">
        <f>('NE Energy Use'!F63-'NE Energy Use'!E63)/'NE Energy Use'!E63</f>
        <v>-0.006275321668669761</v>
      </c>
      <c r="G63" s="31">
        <f>('NE Energy Use'!G63-'NE Energy Use'!F63)/'NE Energy Use'!F63</f>
        <v>0.013745590745865706</v>
      </c>
      <c r="H63" s="31">
        <f>('NE Energy Use'!H63-'NE Energy Use'!G63)/'NE Energy Use'!G63</f>
        <v>0.02188469753606347</v>
      </c>
      <c r="I63" s="31">
        <f>('NE Energy Use'!I63-'NE Energy Use'!H63)/'NE Energy Use'!H63</f>
        <v>0.019060823034304706</v>
      </c>
      <c r="J63" s="31">
        <f>('NE Energy Use'!J63-'NE Energy Use'!I63)/'NE Energy Use'!I63</f>
        <v>0.022483379493103</v>
      </c>
      <c r="K63" s="31">
        <f>('NE Energy Use'!K63-'NE Energy Use'!J63)/'NE Energy Use'!J63</f>
        <v>0.023542284372758696</v>
      </c>
      <c r="L63" s="31">
        <f>('NE Energy Use'!L63-'NE Energy Use'!K63)/'NE Energy Use'!K63</f>
        <v>0.019236834300466597</v>
      </c>
      <c r="M63" s="31">
        <f>('NE Energy Use'!M63-'NE Energy Use'!L63)/'NE Energy Use'!L63</f>
        <v>0.01986490102227101</v>
      </c>
      <c r="N63" s="31">
        <f>('NE Energy Use'!N63-'NE Energy Use'!M63)/'NE Energy Use'!M63</f>
        <v>0.021403285435035772</v>
      </c>
      <c r="O63" s="31">
        <f>('NE Energy Use'!O63-'NE Energy Use'!N63)/'NE Energy Use'!N63</f>
        <v>0.0221394971740669</v>
      </c>
      <c r="P63" s="31">
        <f>('NE Energy Use'!P63-'NE Energy Use'!O63)/'NE Energy Use'!O63</f>
        <v>0.02184933867872012</v>
      </c>
      <c r="Q63" s="31">
        <f>('NE Energy Use'!Q63-'NE Energy Use'!P63)/'NE Energy Use'!P63</f>
        <v>0.020991956895114364</v>
      </c>
      <c r="R63" s="31">
        <f>('NE Energy Use'!R63-'NE Energy Use'!Q63)/'NE Energy Use'!Q63</f>
        <v>0.020317050009434273</v>
      </c>
      <c r="S63" s="31">
        <f>('NE Energy Use'!S63-'NE Energy Use'!R63)/'NE Energy Use'!R63</f>
        <v>0.02031944066490516</v>
      </c>
      <c r="T63" s="31">
        <f>('NE Energy Use'!T63-'NE Energy Use'!S63)/'NE Energy Use'!S63</f>
        <v>0.02048760631256191</v>
      </c>
      <c r="U63" s="31">
        <f>('NE Energy Use'!U63-'NE Energy Use'!T63)/'NE Energy Use'!T63</f>
        <v>0.019147955589150018</v>
      </c>
      <c r="V63" s="31">
        <f>('NE Energy Use'!V63-'NE Energy Use'!U63)/'NE Energy Use'!U63</f>
        <v>0.017554779369497807</v>
      </c>
      <c r="W63" s="31">
        <f>('NE Energy Use'!W63-'NE Energy Use'!V63)/'NE Energy Use'!V63</f>
        <v>0.017212914843243724</v>
      </c>
      <c r="X63" s="31">
        <f>('NE Energy Use'!X63-'NE Energy Use'!W63)/'NE Energy Use'!W63</f>
        <v>0.017187846939931375</v>
      </c>
      <c r="Y63" s="31">
        <f>('NE Energy Use'!Y63-'NE Energy Use'!X63)/'NE Energy Use'!X63</f>
        <v>0.0170221638593199</v>
      </c>
      <c r="Z63" s="31">
        <f>('NE Energy Use'!Z63-'NE Energy Use'!Y63)/'NE Energy Use'!Y63</f>
        <v>0.016472211686623765</v>
      </c>
      <c r="AA63" s="31">
        <f>('NE Energy Use'!AA63-'NE Energy Use'!Z63)/'NE Energy Use'!Z63</f>
        <v>0.017072217011393692</v>
      </c>
      <c r="AC63" s="31">
        <f>('NE Energy Use'!AA63/'NE Energy Use'!B63)-1</f>
        <v>0.3939973361172</v>
      </c>
      <c r="AD63" s="31">
        <f>('NE Energy Use'!L63/'NE Energy Use'!B63)^(1/10)-1</f>
        <v>0.004601417173732303</v>
      </c>
      <c r="AE63" s="31">
        <f>('NE Energy Use'!V63/'NE Energy Use'!L63)^(1/10)-1</f>
        <v>0.02040677439769878</v>
      </c>
      <c r="AF63" s="31">
        <f>('NE Energy Use'!AA63/'NE Energy Use'!B63)^(1/25)-1</f>
        <v>0.013375680713801907</v>
      </c>
    </row>
    <row r="64" spans="1:33" ht="12">
      <c r="A64" s="23" t="s">
        <v>167</v>
      </c>
      <c r="C64" s="31">
        <f>('NE Energy Use'!C64-'NE Energy Use'!B64)/'NE Energy Use'!B64</f>
        <v>0.013461384491097083</v>
      </c>
      <c r="D64" s="31">
        <f>('NE Energy Use'!D64-'NE Energy Use'!C64)/'NE Energy Use'!C64</f>
        <v>0.024351312871223458</v>
      </c>
      <c r="E64" s="31">
        <f>('NE Energy Use'!E64-'NE Energy Use'!D64)/'NE Energy Use'!D64</f>
        <v>0.019495864994580978</v>
      </c>
      <c r="F64" s="31">
        <f>('NE Energy Use'!F64-'NE Energy Use'!E64)/'NE Energy Use'!E64</f>
        <v>0.017314673132247382</v>
      </c>
      <c r="G64" s="31">
        <f>('NE Energy Use'!G64-'NE Energy Use'!F64)/'NE Energy Use'!F64</f>
        <v>0.02099906314013088</v>
      </c>
      <c r="H64" s="31">
        <f>('NE Energy Use'!H64-'NE Energy Use'!G64)/'NE Energy Use'!G64</f>
        <v>0.02236558926339842</v>
      </c>
      <c r="I64" s="31">
        <f>('NE Energy Use'!I64-'NE Energy Use'!H64)/'NE Energy Use'!H64</f>
        <v>0.02313733608404347</v>
      </c>
      <c r="J64" s="31">
        <f>('NE Energy Use'!J64-'NE Energy Use'!I64)/'NE Energy Use'!I64</f>
        <v>0.023211148247048136</v>
      </c>
      <c r="K64" s="31">
        <f>('NE Energy Use'!K64-'NE Energy Use'!J64)/'NE Energy Use'!J64</f>
        <v>0.0219129051683094</v>
      </c>
      <c r="L64" s="31">
        <f>('NE Energy Use'!L64-'NE Energy Use'!K64)/'NE Energy Use'!K64</f>
        <v>0.022026026895740562</v>
      </c>
      <c r="M64" s="31">
        <f>('NE Energy Use'!M64-'NE Energy Use'!L64)/'NE Energy Use'!L64</f>
        <v>0.01950444387558583</v>
      </c>
      <c r="N64" s="31">
        <f>('NE Energy Use'!N64-'NE Energy Use'!M64)/'NE Energy Use'!M64</f>
        <v>0.017906149645165844</v>
      </c>
      <c r="O64" s="31">
        <f>('NE Energy Use'!O64-'NE Energy Use'!N64)/'NE Energy Use'!N64</f>
        <v>0.01695989785089846</v>
      </c>
      <c r="P64" s="31">
        <f>('NE Energy Use'!P64-'NE Energy Use'!O64)/'NE Energy Use'!O64</f>
        <v>0.014526023145086532</v>
      </c>
      <c r="Q64" s="31">
        <f>('NE Energy Use'!Q64-'NE Energy Use'!P64)/'NE Energy Use'!P64</f>
        <v>0.013198062507279127</v>
      </c>
      <c r="R64" s="31">
        <f>('NE Energy Use'!R64-'NE Energy Use'!Q64)/'NE Energy Use'!Q64</f>
        <v>0.012121797586714165</v>
      </c>
      <c r="S64" s="31">
        <f>('NE Energy Use'!S64-'NE Energy Use'!R64)/'NE Energy Use'!R64</f>
        <v>0.011200873810069008</v>
      </c>
      <c r="T64" s="31">
        <f>('NE Energy Use'!T64-'NE Energy Use'!S64)/'NE Energy Use'!S64</f>
        <v>0.011708570226920852</v>
      </c>
      <c r="U64" s="31">
        <f>('NE Energy Use'!U64-'NE Energy Use'!T64)/'NE Energy Use'!T64</f>
        <v>0.012625922167483357</v>
      </c>
      <c r="V64" s="31">
        <f>('NE Energy Use'!V64-'NE Energy Use'!U64)/'NE Energy Use'!U64</f>
        <v>0.00974807281375565</v>
      </c>
      <c r="W64" s="31">
        <f>('NE Energy Use'!W64-'NE Energy Use'!V64)/'NE Energy Use'!V64</f>
        <v>0.009239889467996877</v>
      </c>
      <c r="X64" s="31">
        <f>('NE Energy Use'!X64-'NE Energy Use'!W64)/'NE Energy Use'!W64</f>
        <v>0.010160131903926341</v>
      </c>
      <c r="Y64" s="31">
        <f>('NE Energy Use'!Y64-'NE Energy Use'!X64)/'NE Energy Use'!X64</f>
        <v>0.011678623039391831</v>
      </c>
      <c r="Z64" s="31">
        <f>('NE Energy Use'!Z64-'NE Energy Use'!Y64)/'NE Energy Use'!Y64</f>
        <v>0.012867717307146068</v>
      </c>
      <c r="AA64" s="31">
        <f>('NE Energy Use'!AA64-'NE Energy Use'!Z64)/'NE Energy Use'!Z64</f>
        <v>0.011155453229372553</v>
      </c>
      <c r="AC64" s="31">
        <f>('NE Energy Use'!AA64/'NE Energy Use'!B64)-1</f>
        <v>0.4908959139838498</v>
      </c>
      <c r="AD64" s="31">
        <f>('NE Energy Use'!L64/'NE Energy Use'!B64)^(1/10)-1</f>
        <v>0.020822776471487003</v>
      </c>
      <c r="AE64" s="31">
        <f>('NE Energy Use'!V64/'NE Energy Use'!L64)^(1/10)-1</f>
        <v>0.013945459546788719</v>
      </c>
      <c r="AF64" s="31">
        <f>('NE Energy Use'!AA64/'NE Energy Use'!B64)^(1/25)-1</f>
        <v>0.01610337289137398</v>
      </c>
      <c r="AG64" s="23">
        <f>'NE Energy Use'!V64/'NE Energy Use'!D64</f>
        <v>1.35954418906562</v>
      </c>
    </row>
    <row r="65" spans="1:32" ht="12">
      <c r="A65" s="23" t="s">
        <v>165</v>
      </c>
      <c r="C65" s="31">
        <f>('NE Energy Use'!C65-'NE Energy Use'!B65)/'NE Energy Use'!B65</f>
        <v>-0.058558548229328274</v>
      </c>
      <c r="D65" s="31">
        <f>('NE Energy Use'!D65-'NE Energy Use'!C65)/'NE Energy Use'!C65</f>
        <v>-0.058612535550833525</v>
      </c>
      <c r="E65" s="31">
        <f>('NE Energy Use'!E65-'NE Energy Use'!D65)/'NE Energy Use'!D65</f>
        <v>0.048937585903427575</v>
      </c>
      <c r="F65" s="31">
        <f>('NE Energy Use'!F65-'NE Energy Use'!E65)/'NE Energy Use'!E65</f>
        <v>0.005944053589748033</v>
      </c>
      <c r="G65" s="31">
        <f>('NE Energy Use'!G65-'NE Energy Use'!F65)/'NE Energy Use'!F65</f>
        <v>-0.006792808151312705</v>
      </c>
      <c r="H65" s="31">
        <f>('NE Energy Use'!H65-'NE Energy Use'!G65)/'NE Energy Use'!G65</f>
        <v>0.00013485293889869854</v>
      </c>
      <c r="I65" s="31">
        <f>('NE Energy Use'!I65-'NE Energy Use'!H65)/'NE Energy Use'!H65</f>
        <v>-0.0014292751007316388</v>
      </c>
      <c r="J65" s="31">
        <f>('NE Energy Use'!J65-'NE Energy Use'!I65)/'NE Energy Use'!I65</f>
        <v>-0.0002640423846822279</v>
      </c>
      <c r="K65" s="31">
        <f>('NE Energy Use'!K65-'NE Energy Use'!J65)/'NE Energy Use'!J65</f>
        <v>0.00011087095382786478</v>
      </c>
      <c r="L65" s="31">
        <f>('NE Energy Use'!L65-'NE Energy Use'!K65)/'NE Energy Use'!K65</f>
        <v>-5.258937169590747E-05</v>
      </c>
      <c r="M65" s="31">
        <f>('NE Energy Use'!M65-'NE Energy Use'!L65)/'NE Energy Use'!L65</f>
        <v>0.0001798958501939966</v>
      </c>
      <c r="N65" s="31">
        <f>('NE Energy Use'!N65-'NE Energy Use'!M65)/'NE Energy Use'!M65</f>
        <v>0.0036908763908844633</v>
      </c>
      <c r="O65" s="31">
        <f>('NE Energy Use'!O65-'NE Energy Use'!N65)/'NE Energy Use'!N65</f>
        <v>0.005727543472980519</v>
      </c>
      <c r="P65" s="31">
        <f>('NE Energy Use'!P65-'NE Energy Use'!O65)/'NE Energy Use'!O65</f>
        <v>0.005960410736246678</v>
      </c>
      <c r="Q65" s="31">
        <f>('NE Energy Use'!Q65-'NE Energy Use'!P65)/'NE Energy Use'!P65</f>
        <v>0.006123012417622205</v>
      </c>
      <c r="R65" s="31">
        <f>('NE Energy Use'!R65-'NE Energy Use'!Q65)/'NE Energy Use'!Q65</f>
        <v>0.006249502576532422</v>
      </c>
      <c r="S65" s="31">
        <f>('NE Energy Use'!S65-'NE Energy Use'!R65)/'NE Energy Use'!R65</f>
        <v>0.006461682240559408</v>
      </c>
      <c r="T65" s="31">
        <f>('NE Energy Use'!T65-'NE Energy Use'!S65)/'NE Energy Use'!S65</f>
        <v>0.00676979662973091</v>
      </c>
      <c r="U65" s="31">
        <f>('NE Energy Use'!U65-'NE Energy Use'!T65)/'NE Energy Use'!T65</f>
        <v>0.006850115488787907</v>
      </c>
      <c r="V65" s="31">
        <f>('NE Energy Use'!V65-'NE Energy Use'!U65)/'NE Energy Use'!U65</f>
        <v>0.006503534702831947</v>
      </c>
      <c r="W65" s="31">
        <f>('NE Energy Use'!W65-'NE Energy Use'!V65)/'NE Energy Use'!V65</f>
        <v>0.006796954712138282</v>
      </c>
      <c r="X65" s="31">
        <f>('NE Energy Use'!X65-'NE Energy Use'!W65)/'NE Energy Use'!W65</f>
        <v>0.007018616293826876</v>
      </c>
      <c r="Y65" s="31">
        <f>('NE Energy Use'!Y65-'NE Energy Use'!X65)/'NE Energy Use'!X65</f>
        <v>0.006781110773252671</v>
      </c>
      <c r="Z65" s="31">
        <f>('NE Energy Use'!Z65-'NE Energy Use'!Y65)/'NE Energy Use'!Y65</f>
        <v>0.0069805435175903634</v>
      </c>
      <c r="AA65" s="31">
        <f>('NE Energy Use'!AA65-'NE Energy Use'!Z65)/'NE Energy Use'!Z65</f>
        <v>0.006916636330544602</v>
      </c>
      <c r="AC65" s="31">
        <f>('NE Energy Use'!AA65/'NE Energy Use'!B65)-1</f>
        <v>0.013458014565576049</v>
      </c>
      <c r="AD65" s="31">
        <f>('NE Energy Use'!L65/'NE Energy Use'!B65)^(1/10)-1</f>
        <v>-0.007507332110041287</v>
      </c>
      <c r="AE65" s="31">
        <f>('NE Energy Use'!V65/'NE Energy Use'!L65)^(1/10)-1</f>
        <v>0.0054497359396699085</v>
      </c>
      <c r="AF65" s="31">
        <f>('NE Energy Use'!AA65/'NE Energy Use'!B65)^(1/25)-1</f>
        <v>0.0005348733886181289</v>
      </c>
    </row>
    <row r="66" spans="1:32" ht="12">
      <c r="A66" s="23" t="s">
        <v>88</v>
      </c>
      <c r="C66" s="31">
        <f>('NE Energy Use'!C66-'NE Energy Use'!B66)/'NE Energy Use'!B66</f>
        <v>0.3917118910198416</v>
      </c>
      <c r="D66" s="31">
        <f>('NE Energy Use'!D66-'NE Energy Use'!C66)/'NE Energy Use'!C66</f>
        <v>0.36297205189976334</v>
      </c>
      <c r="E66" s="31">
        <f>('NE Energy Use'!E66-'NE Energy Use'!D66)/'NE Energy Use'!D66</f>
        <v>0.28062753646770106</v>
      </c>
      <c r="F66" s="31">
        <f>('NE Energy Use'!F66-'NE Energy Use'!E66)/'NE Energy Use'!E66</f>
        <v>0.20147235896677074</v>
      </c>
      <c r="G66" s="31">
        <f>('NE Energy Use'!G66-'NE Energy Use'!F66)/'NE Energy Use'!F66</f>
        <v>0.1530709410880719</v>
      </c>
      <c r="H66" s="31">
        <f>('NE Energy Use'!H66-'NE Energy Use'!G66)/'NE Energy Use'!G66</f>
        <v>0.1176369643599224</v>
      </c>
      <c r="I66" s="31">
        <f>('NE Energy Use'!I66-'NE Energy Use'!H66)/'NE Energy Use'!H66</f>
        <v>0.07081294057448731</v>
      </c>
      <c r="J66" s="31">
        <f>('NE Energy Use'!J66-'NE Energy Use'!I66)/'NE Energy Use'!I66</f>
        <v>0.07180508756410652</v>
      </c>
      <c r="K66" s="31">
        <f>('NE Energy Use'!K66-'NE Energy Use'!J66)/'NE Energy Use'!J66</f>
        <v>0.0745060530883553</v>
      </c>
      <c r="L66" s="31">
        <f>('NE Energy Use'!L66-'NE Energy Use'!K66)/'NE Energy Use'!K66</f>
        <v>0.050600103324220165</v>
      </c>
      <c r="M66" s="31">
        <f>('NE Energy Use'!M66-'NE Energy Use'!L66)/'NE Energy Use'!L66</f>
        <v>0.045147198549247064</v>
      </c>
      <c r="N66" s="31">
        <f>('NE Energy Use'!N66-'NE Energy Use'!M66)/'NE Energy Use'!M66</f>
        <v>0.052620489998399585</v>
      </c>
      <c r="O66" s="31">
        <f>('NE Energy Use'!O66-'NE Energy Use'!N66)/'NE Energy Use'!N66</f>
        <v>0.03800684233373222</v>
      </c>
      <c r="P66" s="31">
        <f>('NE Energy Use'!P66-'NE Energy Use'!O66)/'NE Energy Use'!O66</f>
        <v>0.039532134940445496</v>
      </c>
      <c r="Q66" s="31">
        <f>('NE Energy Use'!Q66-'NE Energy Use'!P66)/'NE Energy Use'!P66</f>
        <v>0.032477411441002614</v>
      </c>
      <c r="R66" s="31">
        <f>('NE Energy Use'!R66-'NE Energy Use'!Q66)/'NE Energy Use'!Q66</f>
        <v>0.03415231666774267</v>
      </c>
      <c r="S66" s="31">
        <f>('NE Energy Use'!S66-'NE Energy Use'!R66)/'NE Energy Use'!R66</f>
        <v>0.04047376118371544</v>
      </c>
      <c r="T66" s="31">
        <f>('NE Energy Use'!T66-'NE Energy Use'!S66)/'NE Energy Use'!S66</f>
        <v>0.030104381310301135</v>
      </c>
      <c r="U66" s="31">
        <f>('NE Energy Use'!U66-'NE Energy Use'!T66)/'NE Energy Use'!T66</f>
        <v>0.024539957666546243</v>
      </c>
      <c r="V66" s="31">
        <f>('NE Energy Use'!V66-'NE Energy Use'!U66)/'NE Energy Use'!U66</f>
        <v>0.02116920569463588</v>
      </c>
      <c r="W66" s="31">
        <f>('NE Energy Use'!W66-'NE Energy Use'!V66)/'NE Energy Use'!V66</f>
        <v>0.016416729419857147</v>
      </c>
      <c r="X66" s="31">
        <f>('NE Energy Use'!X66-'NE Energy Use'!W66)/'NE Energy Use'!W66</f>
        <v>0.021980840929572174</v>
      </c>
      <c r="Y66" s="31">
        <f>('NE Energy Use'!Y66-'NE Energy Use'!X66)/'NE Energy Use'!X66</f>
        <v>0.023042266043038183</v>
      </c>
      <c r="Z66" s="31">
        <f>('NE Energy Use'!Z66-'NE Energy Use'!Y66)/'NE Energy Use'!Y66</f>
        <v>0.01798436404020651</v>
      </c>
      <c r="AA66" s="31">
        <f>('NE Energy Use'!AA66-'NE Energy Use'!Z66)/'NE Energy Use'!Z66</f>
        <v>0.03628603848510092</v>
      </c>
      <c r="AC66" s="31">
        <f>('NE Energy Use'!AA66/'NE Energy Use'!B66)-1</f>
        <v>6.764719560566648</v>
      </c>
      <c r="AD66" s="31">
        <f>('NE Energy Use'!L66/'NE Energy Use'!B66)^(1/10)-1</f>
        <v>0.17160318153705933</v>
      </c>
      <c r="AE66" s="31">
        <f>('NE Energy Use'!V66/'NE Energy Use'!L66)^(1/10)-1</f>
        <v>0.0357838761406748</v>
      </c>
      <c r="AF66" s="31">
        <f>('NE Energy Use'!AA66/'NE Energy Use'!B66)^(1/25)-1</f>
        <v>0.08543802326726446</v>
      </c>
    </row>
    <row r="67" spans="1:32" ht="12">
      <c r="A67" s="23" t="s">
        <v>183</v>
      </c>
      <c r="C67" s="31">
        <f>('NE Energy Use'!C67-'NE Energy Use'!B67)/'NE Energy Use'!B67</f>
        <v>0.0695662262198342</v>
      </c>
      <c r="D67" s="31">
        <f>('NE Energy Use'!D67-'NE Energy Use'!C67)/'NE Energy Use'!C67</f>
        <v>0.022640617135824215</v>
      </c>
      <c r="E67" s="31">
        <f>('NE Energy Use'!E67-'NE Energy Use'!D67)/'NE Energy Use'!D67</f>
        <v>0.005560328737124409</v>
      </c>
      <c r="F67" s="31">
        <f>('NE Energy Use'!F67-'NE Energy Use'!E67)/'NE Energy Use'!E67</f>
        <v>-0.0031468651013331714</v>
      </c>
      <c r="G67" s="31">
        <f>('NE Energy Use'!G67-'NE Energy Use'!F67)/'NE Energy Use'!F67</f>
        <v>-0.02557508230917996</v>
      </c>
      <c r="H67" s="31">
        <f>('NE Energy Use'!H67-'NE Energy Use'!G67)/'NE Energy Use'!G67</f>
        <v>-0.0040840708799821145</v>
      </c>
      <c r="I67" s="31">
        <f>('NE Energy Use'!I67-'NE Energy Use'!H67)/'NE Energy Use'!H67</f>
        <v>0.0010349600888711885</v>
      </c>
      <c r="J67" s="31">
        <f>('NE Energy Use'!J67-'NE Energy Use'!I67)/'NE Energy Use'!I67</f>
        <v>-0.0006906336555434445</v>
      </c>
      <c r="K67" s="31">
        <f>('NE Energy Use'!K67-'NE Energy Use'!J67)/'NE Energy Use'!J67</f>
        <v>0.004499967121796955</v>
      </c>
      <c r="L67" s="31">
        <f>('NE Energy Use'!L67-'NE Energy Use'!K67)/'NE Energy Use'!K67</f>
        <v>0.010098319228713409</v>
      </c>
      <c r="M67" s="31">
        <f>('NE Energy Use'!M67-'NE Energy Use'!L67)/'NE Energy Use'!L67</f>
        <v>0.0099064126466232</v>
      </c>
      <c r="N67" s="31">
        <f>('NE Energy Use'!N67-'NE Energy Use'!M67)/'NE Energy Use'!M67</f>
        <v>0.009196235667963612</v>
      </c>
      <c r="O67" s="31">
        <f>('NE Energy Use'!O67-'NE Energy Use'!N67)/'NE Energy Use'!N67</f>
        <v>0.009884962654544685</v>
      </c>
      <c r="P67" s="31">
        <f>('NE Energy Use'!P67-'NE Energy Use'!O67)/'NE Energy Use'!O67</f>
        <v>0.012407103335859735</v>
      </c>
      <c r="Q67" s="31">
        <f>('NE Energy Use'!Q67-'NE Energy Use'!P67)/'NE Energy Use'!P67</f>
        <v>0.01137802864814717</v>
      </c>
      <c r="R67" s="31">
        <f>('NE Energy Use'!R67-'NE Energy Use'!Q67)/'NE Energy Use'!Q67</f>
        <v>0.011138503959953758</v>
      </c>
      <c r="S67" s="31">
        <f>('NE Energy Use'!S67-'NE Energy Use'!R67)/'NE Energy Use'!R67</f>
        <v>0.010828409228540973</v>
      </c>
      <c r="T67" s="31">
        <f>('NE Energy Use'!T67-'NE Energy Use'!S67)/'NE Energy Use'!S67</f>
        <v>0.008381910076565921</v>
      </c>
      <c r="U67" s="31">
        <f>('NE Energy Use'!U67-'NE Energy Use'!T67)/'NE Energy Use'!T67</f>
        <v>0.007530737440706148</v>
      </c>
      <c r="V67" s="31">
        <f>('NE Energy Use'!V67-'NE Energy Use'!U67)/'NE Energy Use'!U67</f>
        <v>0.004109346228327624</v>
      </c>
      <c r="W67" s="31">
        <f>('NE Energy Use'!W67-'NE Energy Use'!V67)/'NE Energy Use'!V67</f>
        <v>0.0031911967152616753</v>
      </c>
      <c r="X67" s="31">
        <f>('NE Energy Use'!X67-'NE Energy Use'!W67)/'NE Energy Use'!W67</f>
        <v>0.005348440799525549</v>
      </c>
      <c r="Y67" s="31">
        <f>('NE Energy Use'!Y67-'NE Energy Use'!X67)/'NE Energy Use'!X67</f>
        <v>0.004812141824829277</v>
      </c>
      <c r="Z67" s="31">
        <f>('NE Energy Use'!Z67-'NE Energy Use'!Y67)/'NE Energy Use'!Y67</f>
        <v>0.007591949647271092</v>
      </c>
      <c r="AA67" s="31">
        <f>('NE Energy Use'!AA67-'NE Energy Use'!Z67)/'NE Energy Use'!Z67</f>
        <v>0.005759549878964595</v>
      </c>
      <c r="AC67" s="31">
        <f>('NE Energy Use'!AA67/'NE Energy Use'!B67)-1</f>
        <v>0.21875867445542796</v>
      </c>
      <c r="AD67" s="31">
        <f>('NE Energy Use'!L67/'NE Energy Use'!B67)^(1/10)-1</f>
        <v>0.007721180402767036</v>
      </c>
      <c r="AE67" s="31">
        <f>('NE Energy Use'!V67/'NE Energy Use'!L67)^(1/10)-1</f>
        <v>0.009473634115299667</v>
      </c>
      <c r="AF67" s="31">
        <f>('NE Energy Use'!AA67/'NE Energy Use'!B67)^(1/25)-1</f>
        <v>0.0079447074579031</v>
      </c>
    </row>
    <row r="68" spans="1:32" ht="12">
      <c r="A68" s="23" t="s">
        <v>89</v>
      </c>
      <c r="C68" s="31">
        <f>('NE Energy Use'!C68-'NE Energy Use'!B68)/'NE Energy Use'!B68</f>
        <v>0.010381114820163162</v>
      </c>
      <c r="D68" s="31">
        <f>('NE Energy Use'!D68-'NE Energy Use'!C68)/'NE Energy Use'!C68</f>
        <v>0.01671943748162919</v>
      </c>
      <c r="E68" s="31">
        <f>('NE Energy Use'!E68-'NE Energy Use'!D68)/'NE Energy Use'!D68</f>
        <v>0.020452523813073293</v>
      </c>
      <c r="F68" s="31">
        <f>('NE Energy Use'!F68-'NE Energy Use'!E68)/'NE Energy Use'!E68</f>
        <v>0.01794930968869524</v>
      </c>
      <c r="G68" s="31">
        <f>('NE Energy Use'!G68-'NE Energy Use'!F68)/'NE Energy Use'!F68</f>
        <v>0.020771679502933047</v>
      </c>
      <c r="H68" s="31">
        <f>('NE Energy Use'!H68-'NE Energy Use'!G68)/'NE Energy Use'!G68</f>
        <v>0.023423024410918147</v>
      </c>
      <c r="I68" s="31">
        <f>('NE Energy Use'!I68-'NE Energy Use'!H68)/'NE Energy Use'!H68</f>
        <v>0.023989314028381857</v>
      </c>
      <c r="J68" s="31">
        <f>('NE Energy Use'!J68-'NE Energy Use'!I68)/'NE Energy Use'!I68</f>
        <v>0.023969269185427324</v>
      </c>
      <c r="K68" s="31">
        <f>('NE Energy Use'!K68-'NE Energy Use'!J68)/'NE Energy Use'!J68</f>
        <v>0.023325864879199094</v>
      </c>
      <c r="L68" s="31">
        <f>('NE Energy Use'!L68-'NE Energy Use'!K68)/'NE Energy Use'!K68</f>
        <v>0.023295740249945365</v>
      </c>
      <c r="M68" s="31">
        <f>('NE Energy Use'!M68-'NE Energy Use'!L68)/'NE Energy Use'!L68</f>
        <v>0.020913032974411612</v>
      </c>
      <c r="N68" s="31">
        <f>('NE Energy Use'!N68-'NE Energy Use'!M68)/'NE Energy Use'!M68</f>
        <v>0.01893099279872614</v>
      </c>
      <c r="O68" s="31">
        <f>('NE Energy Use'!O68-'NE Energy Use'!N68)/'NE Energy Use'!N68</f>
        <v>0.017551117600161592</v>
      </c>
      <c r="P68" s="31">
        <f>('NE Energy Use'!P68-'NE Energy Use'!O68)/'NE Energy Use'!O68</f>
        <v>0.015583583192598166</v>
      </c>
      <c r="Q68" s="31">
        <f>('NE Energy Use'!Q68-'NE Energy Use'!P68)/'NE Energy Use'!P68</f>
        <v>0.013820367918735225</v>
      </c>
      <c r="R68" s="31">
        <f>('NE Energy Use'!R68-'NE Energy Use'!Q68)/'NE Energy Use'!Q68</f>
        <v>0.012722843917438836</v>
      </c>
      <c r="S68" s="31">
        <f>('NE Energy Use'!S68-'NE Energy Use'!R68)/'NE Energy Use'!R68</f>
        <v>0.012404013113469028</v>
      </c>
      <c r="T68" s="31">
        <f>('NE Energy Use'!T68-'NE Energy Use'!S68)/'NE Energy Use'!S68</f>
        <v>0.012717960660281007</v>
      </c>
      <c r="U68" s="31">
        <f>('NE Energy Use'!U68-'NE Energy Use'!T68)/'NE Energy Use'!T68</f>
        <v>0.013555206220632781</v>
      </c>
      <c r="V68" s="31">
        <f>('NE Energy Use'!V68-'NE Energy Use'!U68)/'NE Energy Use'!U68</f>
        <v>0.010782173803577598</v>
      </c>
      <c r="W68" s="31">
        <f>('NE Energy Use'!W68-'NE Energy Use'!V68)/'NE Energy Use'!V68</f>
        <v>0.010358903081513233</v>
      </c>
      <c r="X68" s="31">
        <f>('NE Energy Use'!X68-'NE Energy Use'!W68)/'NE Energy Use'!W68</f>
        <v>0.011520786184679258</v>
      </c>
      <c r="Y68" s="31">
        <f>('NE Energy Use'!Y68-'NE Energy Use'!X68)/'NE Energy Use'!X68</f>
        <v>0.012681352074479672</v>
      </c>
      <c r="Z68" s="31">
        <f>('NE Energy Use'!Z68-'NE Energy Use'!Y68)/'NE Energy Use'!Y68</f>
        <v>0.013908184691733771</v>
      </c>
      <c r="AA68" s="31">
        <f>('NE Energy Use'!AA68-'NE Energy Use'!Z68)/'NE Energy Use'!Z68</f>
        <v>0.01224782769806483</v>
      </c>
      <c r="AC68" s="31">
        <f>('NE Energy Use'!AA68/'NE Energy Use'!B68)-1</f>
        <v>0.5073001512916324</v>
      </c>
      <c r="AD68" s="31">
        <f>('NE Energy Use'!L68/'NE Energy Use'!B68)^(1/10)-1</f>
        <v>0.020419281635089437</v>
      </c>
      <c r="AE68" s="31">
        <f>('NE Energy Use'!V68/'NE Energy Use'!L68)^(1/10)-1</f>
        <v>0.014893427409120363</v>
      </c>
      <c r="AF68" s="31">
        <f>('NE Energy Use'!AA68/'NE Energy Use'!B68)^(1/25)-1</f>
        <v>0.016548232810871477</v>
      </c>
    </row>
    <row r="69" spans="1:32" ht="12">
      <c r="A69" s="23" t="s">
        <v>184</v>
      </c>
      <c r="C69" s="31">
        <f>('NE Energy Use'!C69-'NE Energy Use'!B69)/'NE Energy Use'!B69</f>
        <v>-0.049110706335869406</v>
      </c>
      <c r="D69" s="31">
        <f>('NE Energy Use'!D69-'NE Energy Use'!C69)/'NE Energy Use'!C69</f>
        <v>-0.15877107292264497</v>
      </c>
      <c r="E69" s="31">
        <f>('NE Energy Use'!E69-'NE Energy Use'!D69)/'NE Energy Use'!D69</f>
        <v>0.09452722170769906</v>
      </c>
      <c r="F69" s="31">
        <f>('NE Energy Use'!F69-'NE Energy Use'!E69)/'NE Energy Use'!E69</f>
        <v>-0.02157895522377482</v>
      </c>
      <c r="G69" s="31">
        <f>('NE Energy Use'!G69-'NE Energy Use'!F69)/'NE Energy Use'!F69</f>
        <v>-0.011788621921718362</v>
      </c>
      <c r="H69" s="31">
        <f>('NE Energy Use'!H69-'NE Energy Use'!G69)/'NE Energy Use'!G69</f>
        <v>0.010225620970783205</v>
      </c>
      <c r="I69" s="31">
        <f>('NE Energy Use'!I69-'NE Energy Use'!H69)/'NE Energy Use'!H69</f>
        <v>0.02644616152536913</v>
      </c>
      <c r="J69" s="31">
        <f>('NE Energy Use'!J69-'NE Energy Use'!I69)/'NE Energy Use'!I69</f>
        <v>0.032363387125941494</v>
      </c>
      <c r="K69" s="31">
        <f>('NE Energy Use'!K69-'NE Energy Use'!J69)/'NE Energy Use'!J69</f>
        <v>0.06592531551128261</v>
      </c>
      <c r="L69" s="31">
        <f>('NE Energy Use'!L69-'NE Energy Use'!K69)/'NE Energy Use'!K69</f>
        <v>0.03263468866476667</v>
      </c>
      <c r="M69" s="31">
        <f>('NE Energy Use'!M69-'NE Energy Use'!L69)/'NE Energy Use'!L69</f>
        <v>0.0199761005164591</v>
      </c>
      <c r="N69" s="31">
        <f>('NE Energy Use'!N69-'NE Energy Use'!M69)/'NE Energy Use'!M69</f>
        <v>0.015373468420968917</v>
      </c>
      <c r="O69" s="31">
        <f>('NE Energy Use'!O69-'NE Energy Use'!N69)/'NE Energy Use'!N69</f>
        <v>0.008565532055925928</v>
      </c>
      <c r="P69" s="31">
        <f>('NE Energy Use'!P69-'NE Energy Use'!O69)/'NE Energy Use'!O69</f>
        <v>0.01842384356103845</v>
      </c>
      <c r="Q69" s="31">
        <f>('NE Energy Use'!Q69-'NE Energy Use'!P69)/'NE Energy Use'!P69</f>
        <v>0.0071429632585418915</v>
      </c>
      <c r="R69" s="31">
        <f>('NE Energy Use'!R69-'NE Energy Use'!Q69)/'NE Energy Use'!Q69</f>
        <v>0.00818535273507609</v>
      </c>
      <c r="S69" s="31">
        <f>('NE Energy Use'!S69-'NE Energy Use'!R69)/'NE Energy Use'!R69</f>
        <v>0.018834423444366435</v>
      </c>
      <c r="T69" s="31">
        <f>('NE Energy Use'!T69-'NE Energy Use'!S69)/'NE Energy Use'!S69</f>
        <v>0.014052159326795585</v>
      </c>
      <c r="U69" s="31">
        <f>('NE Energy Use'!U69-'NE Energy Use'!T69)/'NE Energy Use'!T69</f>
        <v>0.01705950603358475</v>
      </c>
      <c r="V69" s="31">
        <f>('NE Energy Use'!V69-'NE Energy Use'!U69)/'NE Energy Use'!U69</f>
        <v>-0.00092106426710419</v>
      </c>
      <c r="W69" s="31">
        <f>('NE Energy Use'!W69-'NE Energy Use'!V69)/'NE Energy Use'!V69</f>
        <v>0.02553013077331402</v>
      </c>
      <c r="X69" s="31">
        <f>('NE Energy Use'!X69-'NE Energy Use'!W69)/'NE Energy Use'!W69</f>
        <v>0.035698811827755715</v>
      </c>
      <c r="Y69" s="31">
        <f>('NE Energy Use'!Y69-'NE Energy Use'!X69)/'NE Energy Use'!X69</f>
        <v>0.016766770050430802</v>
      </c>
      <c r="Z69" s="31">
        <f>('NE Energy Use'!Z69-'NE Energy Use'!Y69)/'NE Energy Use'!Y69</f>
        <v>0.018776868732515155</v>
      </c>
      <c r="AA69" s="31">
        <f>('NE Energy Use'!AA69-'NE Energy Use'!Z69)/'NE Energy Use'!Z69</f>
        <v>0.02329936906894397</v>
      </c>
      <c r="AC69" s="31">
        <f>('NE Energy Use'!AA69/'NE Energy Use'!B69)-1</f>
        <v>0.2734505506813907</v>
      </c>
      <c r="AD69" s="31">
        <f>('NE Energy Use'!L69/'NE Energy Use'!B69)^(1/10)-1</f>
        <v>-0.00025164258648691096</v>
      </c>
      <c r="AE69" s="31">
        <f>('NE Energy Use'!V69/'NE Energy Use'!L69)^(1/10)-1</f>
        <v>0.012649159050084569</v>
      </c>
      <c r="AF69" s="31">
        <f>('NE Energy Use'!AA69/'NE Energy Use'!B69)^(1/25)-1</f>
        <v>0.009716105227895788</v>
      </c>
    </row>
    <row r="70" spans="1:32" ht="12">
      <c r="A70" s="23" t="s">
        <v>185</v>
      </c>
      <c r="C70" s="31">
        <f>('NE Energy Use'!C70-'NE Energy Use'!B70)/'NE Energy Use'!B70</f>
        <v>0.4829460378376589</v>
      </c>
      <c r="D70" s="31">
        <f>('NE Energy Use'!D70-'NE Energy Use'!C70)/'NE Energy Use'!C70</f>
        <v>0.34599877556997066</v>
      </c>
      <c r="E70" s="31">
        <f>('NE Energy Use'!E70-'NE Energy Use'!D70)/'NE Energy Use'!D70</f>
        <v>0.5414538601905947</v>
      </c>
      <c r="F70" s="31">
        <f>('NE Energy Use'!F70-'NE Energy Use'!E70)/'NE Energy Use'!E70</f>
        <v>0.28447896655414173</v>
      </c>
      <c r="G70" s="31">
        <f>('NE Energy Use'!G70-'NE Energy Use'!F70)/'NE Energy Use'!F70</f>
        <v>0.2472016978334711</v>
      </c>
      <c r="H70" s="31">
        <f>('NE Energy Use'!H70-'NE Energy Use'!G70)/'NE Energy Use'!G70</f>
        <v>0.18950025099794363</v>
      </c>
      <c r="I70" s="31">
        <f>('NE Energy Use'!I70-'NE Energy Use'!H70)/'NE Energy Use'!H70</f>
        <v>0.18041821475506847</v>
      </c>
      <c r="J70" s="31">
        <f>('NE Energy Use'!J70-'NE Energy Use'!I70)/'NE Energy Use'!I70</f>
        <v>0.16452024150289973</v>
      </c>
      <c r="K70" s="31">
        <f>('NE Energy Use'!K70-'NE Energy Use'!J70)/'NE Energy Use'!J70</f>
        <v>0.14875712724054477</v>
      </c>
      <c r="L70" s="31">
        <f>('NE Energy Use'!L70-'NE Energy Use'!K70)/'NE Energy Use'!K70</f>
        <v>0.13290083501781577</v>
      </c>
      <c r="M70" s="31">
        <f>('NE Energy Use'!M70-'NE Energy Use'!L70)/'NE Energy Use'!L70</f>
        <v>0.11369376222741673</v>
      </c>
      <c r="N70" s="31">
        <f>('NE Energy Use'!N70-'NE Energy Use'!M70)/'NE Energy Use'!M70</f>
        <v>0.09264560868721816</v>
      </c>
      <c r="O70" s="31">
        <f>('NE Energy Use'!O70-'NE Energy Use'!N70)/'NE Energy Use'!N70</f>
        <v>0.07469152927541685</v>
      </c>
      <c r="P70" s="31">
        <f>('NE Energy Use'!P70-'NE Energy Use'!O70)/'NE Energy Use'!O70</f>
        <v>0.06167883976328096</v>
      </c>
      <c r="Q70" s="31">
        <f>('NE Energy Use'!Q70-'NE Energy Use'!P70)/'NE Energy Use'!P70</f>
        <v>0.0482367327987118</v>
      </c>
      <c r="R70" s="31">
        <f>('NE Energy Use'!R70-'NE Energy Use'!Q70)/'NE Energy Use'!Q70</f>
        <v>0.03901807680113189</v>
      </c>
      <c r="S70" s="31">
        <f>('NE Energy Use'!S70-'NE Energy Use'!R70)/'NE Energy Use'!R70</f>
        <v>0.034244992769659255</v>
      </c>
      <c r="T70" s="31">
        <f>('NE Energy Use'!T70-'NE Energy Use'!S70)/'NE Energy Use'!S70</f>
        <v>0.0309069628404725</v>
      </c>
      <c r="U70" s="31">
        <f>('NE Energy Use'!U70-'NE Energy Use'!T70)/'NE Energy Use'!T70</f>
        <v>0.029707628824302817</v>
      </c>
      <c r="V70" s="31">
        <f>('NE Energy Use'!V70-'NE Energy Use'!U70)/'NE Energy Use'!U70</f>
        <v>0.024444069794924046</v>
      </c>
      <c r="W70" s="31">
        <f>('NE Energy Use'!W70-'NE Energy Use'!V70)/'NE Energy Use'!V70</f>
        <v>0.022098158753085757</v>
      </c>
      <c r="X70" s="31">
        <f>('NE Energy Use'!X70-'NE Energy Use'!W70)/'NE Energy Use'!W70</f>
        <v>0.023112867636199054</v>
      </c>
      <c r="Y70" s="31">
        <f>('NE Energy Use'!Y70-'NE Energy Use'!X70)/'NE Energy Use'!X70</f>
        <v>0.02170510245943883</v>
      </c>
      <c r="Z70" s="31">
        <f>('NE Energy Use'!Z70-'NE Energy Use'!Y70)/'NE Energy Use'!Y70</f>
        <v>0.021717921511441366</v>
      </c>
      <c r="AA70" s="31">
        <f>('NE Energy Use'!AA70-'NE Energy Use'!Z70)/'NE Energy Use'!Z70</f>
        <v>0.016489714977390955</v>
      </c>
      <c r="AC70" s="31">
        <f>('NE Energy Use'!AA70/'NE Energy Use'!B70)-1</f>
        <v>18.79507747552775</v>
      </c>
      <c r="AD70" s="31">
        <f>('NE Energy Use'!L70/'NE Energy Use'!B70)^(1/10)-1</f>
        <v>0.2649494865171953</v>
      </c>
      <c r="AE70" s="31">
        <f>('NE Energy Use'!V70/'NE Energy Use'!L70)^(1/10)-1</f>
        <v>0.054544633658119235</v>
      </c>
      <c r="AF70" s="31">
        <f>('NE Energy Use'!AA70/'NE Energy Use'!B70)^(1/25)-1</f>
        <v>0.12684008634999078</v>
      </c>
    </row>
    <row r="71" spans="1:32" ht="12">
      <c r="A71" s="23" t="s">
        <v>186</v>
      </c>
      <c r="C71" s="31">
        <f>('NE Energy Use'!C71-'NE Energy Use'!B71)/'NE Energy Use'!B71</f>
        <v>0.3884539165361223</v>
      </c>
      <c r="D71" s="31">
        <f>('NE Energy Use'!D71-'NE Energy Use'!C71)/'NE Energy Use'!C71</f>
        <v>0.2636516339454226</v>
      </c>
      <c r="E71" s="31">
        <f>('NE Energy Use'!E71-'NE Energy Use'!D71)/'NE Energy Use'!D71</f>
        <v>0.1574858187670189</v>
      </c>
      <c r="F71" s="31">
        <f>('NE Energy Use'!F71-'NE Energy Use'!E71)/'NE Energy Use'!E71</f>
        <v>0.20208041379061506</v>
      </c>
      <c r="G71" s="31">
        <f>('NE Energy Use'!G71-'NE Energy Use'!F71)/'NE Energy Use'!F71</f>
        <v>0.14829729822086055</v>
      </c>
      <c r="H71" s="31">
        <f>('NE Energy Use'!H71-'NE Energy Use'!G71)/'NE Energy Use'!G71</f>
        <v>0.13002088618332694</v>
      </c>
      <c r="I71" s="31">
        <f>('NE Energy Use'!I71-'NE Energy Use'!H71)/'NE Energy Use'!H71</f>
        <v>0.08647642221776941</v>
      </c>
      <c r="J71" s="31">
        <f>('NE Energy Use'!J71-'NE Energy Use'!I71)/'NE Energy Use'!I71</f>
        <v>0.10144961539539754</v>
      </c>
      <c r="K71" s="31">
        <f>('NE Energy Use'!K71-'NE Energy Use'!J71)/'NE Energy Use'!J71</f>
        <v>0.09223170651101527</v>
      </c>
      <c r="L71" s="31">
        <f>('NE Energy Use'!L71-'NE Energy Use'!K71)/'NE Energy Use'!K71</f>
        <v>0.09787758035614258</v>
      </c>
      <c r="M71" s="31">
        <f>('NE Energy Use'!M71-'NE Energy Use'!L71)/'NE Energy Use'!L71</f>
        <v>0.06306882666290074</v>
      </c>
      <c r="N71" s="31">
        <f>('NE Energy Use'!N71-'NE Energy Use'!M71)/'NE Energy Use'!M71</f>
        <v>0.07102779555258969</v>
      </c>
      <c r="O71" s="31">
        <f>('NE Energy Use'!O71-'NE Energy Use'!N71)/'NE Energy Use'!N71</f>
        <v>0.06679304127446244</v>
      </c>
      <c r="P71" s="31">
        <f>('NE Energy Use'!P71-'NE Energy Use'!O71)/'NE Energy Use'!O71</f>
        <v>0.06404365894081314</v>
      </c>
      <c r="Q71" s="31">
        <f>('NE Energy Use'!Q71-'NE Energy Use'!P71)/'NE Energy Use'!P71</f>
        <v>0.05913463992177489</v>
      </c>
      <c r="R71" s="31">
        <f>('NE Energy Use'!R71-'NE Energy Use'!Q71)/'NE Energy Use'!Q71</f>
        <v>0.05733729293350675</v>
      </c>
      <c r="S71" s="31">
        <f>('NE Energy Use'!S71-'NE Energy Use'!R71)/'NE Energy Use'!R71</f>
        <v>0.05676132226643557</v>
      </c>
      <c r="T71" s="31">
        <f>('NE Energy Use'!T71-'NE Energy Use'!S71)/'NE Energy Use'!S71</f>
        <v>0.05324283164138731</v>
      </c>
      <c r="U71" s="31">
        <f>('NE Energy Use'!U71-'NE Energy Use'!T71)/'NE Energy Use'!T71</f>
        <v>0.052447526365127395</v>
      </c>
      <c r="V71" s="31">
        <f>('NE Energy Use'!V71-'NE Energy Use'!U71)/'NE Energy Use'!U71</f>
        <v>0.047186018416503855</v>
      </c>
      <c r="W71" s="31">
        <f>('NE Energy Use'!W71-'NE Energy Use'!V71)/'NE Energy Use'!V71</f>
        <v>0.04491349360303806</v>
      </c>
      <c r="X71" s="31">
        <f>('NE Energy Use'!X71-'NE Energy Use'!W71)/'NE Energy Use'!W71</f>
        <v>0.04514717648758503</v>
      </c>
      <c r="Y71" s="31">
        <f>('NE Energy Use'!Y71-'NE Energy Use'!X71)/'NE Energy Use'!X71</f>
        <v>0.046473528228688055</v>
      </c>
      <c r="Z71" s="31">
        <f>('NE Energy Use'!Z71-'NE Energy Use'!Y71)/'NE Energy Use'!Y71</f>
        <v>0.04427234345854183</v>
      </c>
      <c r="AA71" s="31">
        <f>('NE Energy Use'!AA71-'NE Energy Use'!Z71)/'NE Energy Use'!Z71</f>
        <v>0.046687412463258825</v>
      </c>
      <c r="AC71" s="31">
        <f>('NE Energy Use'!AA71/'NE Energy Use'!B71)-1</f>
        <v>9.081275330213527</v>
      </c>
      <c r="AD71" s="31">
        <f>('NE Energy Use'!L71/'NE Energy Use'!B71)^(1/10)-1</f>
        <v>0.16348355287603988</v>
      </c>
      <c r="AE71" s="31">
        <f>('NE Energy Use'!V71/'NE Energy Use'!L71)^(1/10)-1</f>
        <v>0.0590820753610779</v>
      </c>
      <c r="AF71" s="31">
        <f>('NE Energy Use'!AA71/'NE Energy Use'!B71)^(1/25)-1</f>
        <v>0.09683327934046226</v>
      </c>
    </row>
    <row r="72" spans="1:32" ht="12">
      <c r="A72" s="23" t="s">
        <v>187</v>
      </c>
      <c r="C72" s="31">
        <v>0</v>
      </c>
      <c r="D72" s="31">
        <v>0</v>
      </c>
      <c r="E72" s="31">
        <v>0</v>
      </c>
      <c r="F72" s="31">
        <v>0</v>
      </c>
      <c r="G72" s="31">
        <v>0</v>
      </c>
      <c r="H72" s="31">
        <f>('NE Energy Use'!H72-'NE Energy Use'!G72)/'NE Energy Use'!G72</f>
        <v>1.844157696218993</v>
      </c>
      <c r="I72" s="31">
        <f>('NE Energy Use'!I72-'NE Energy Use'!H72)/'NE Energy Use'!H72</f>
        <v>0.7811817401999381</v>
      </c>
      <c r="J72" s="31">
        <f>('NE Energy Use'!J72-'NE Energy Use'!I72)/'NE Energy Use'!I72</f>
        <v>0.522918652172549</v>
      </c>
      <c r="K72" s="31">
        <f>('NE Energy Use'!K72-'NE Energy Use'!J72)/'NE Energy Use'!J72</f>
        <v>0.4468146980740875</v>
      </c>
      <c r="L72" s="31">
        <f>('NE Energy Use'!L72-'NE Energy Use'!K72)/'NE Energy Use'!K72</f>
        <v>0.5506090405853025</v>
      </c>
      <c r="M72" s="31">
        <f>('NE Energy Use'!M72-'NE Energy Use'!L72)/'NE Energy Use'!L72</f>
        <v>0.5296297631843668</v>
      </c>
      <c r="N72" s="31">
        <f>('NE Energy Use'!N72-'NE Energy Use'!M72)/'NE Energy Use'!M72</f>
        <v>0.4624758305786045</v>
      </c>
      <c r="O72" s="31">
        <f>('NE Energy Use'!O72-'NE Energy Use'!N72)/'NE Energy Use'!N72</f>
        <v>0.4148577331005453</v>
      </c>
      <c r="P72" s="31">
        <f>('NE Energy Use'!P72-'NE Energy Use'!O72)/'NE Energy Use'!O72</f>
        <v>0.24665315047072137</v>
      </c>
      <c r="Q72" s="31">
        <f>('NE Energy Use'!Q72-'NE Energy Use'!P72)/'NE Energy Use'!P72</f>
        <v>0.1514289360693532</v>
      </c>
      <c r="R72" s="31">
        <f>('NE Energy Use'!R72-'NE Energy Use'!Q72)/'NE Energy Use'!Q72</f>
        <v>0.1545309373968302</v>
      </c>
      <c r="S72" s="31">
        <f>('NE Energy Use'!S72-'NE Energy Use'!R72)/'NE Energy Use'!R72</f>
        <v>0.09619436312272717</v>
      </c>
      <c r="T72" s="31">
        <f>('NE Energy Use'!T72-'NE Energy Use'!S72)/'NE Energy Use'!S72</f>
        <v>0.10884443959559485</v>
      </c>
      <c r="U72" s="31">
        <f>('NE Energy Use'!U72-'NE Energy Use'!T72)/'NE Energy Use'!T72</f>
        <v>0.14576665870820923</v>
      </c>
      <c r="V72" s="31">
        <f>('NE Energy Use'!V72-'NE Energy Use'!U72)/'NE Energy Use'!U72</f>
        <v>0.1061812816033608</v>
      </c>
      <c r="W72" s="31">
        <f>('NE Energy Use'!W72-'NE Energy Use'!V72)/'NE Energy Use'!V72</f>
        <v>0.12098520734317264</v>
      </c>
      <c r="X72" s="31">
        <f>('NE Energy Use'!X72-'NE Energy Use'!W72)/'NE Energy Use'!W72</f>
        <v>0.16682737964673075</v>
      </c>
      <c r="Y72" s="31">
        <f>('NE Energy Use'!Y72-'NE Energy Use'!X72)/'NE Energy Use'!X72</f>
        <v>0.17097132244121857</v>
      </c>
      <c r="Z72" s="31">
        <f>('NE Energy Use'!Z72-'NE Energy Use'!Y72)/'NE Energy Use'!Y72</f>
        <v>0.20518233243554448</v>
      </c>
      <c r="AA72" s="31">
        <f>('NE Energy Use'!AA72-'NE Energy Use'!Z72)/'NE Energy Use'!Z72</f>
        <v>0.22039794151815703</v>
      </c>
      <c r="AC72" s="31" t="e">
        <f>('NE Energy Use'!AA72/'NE Energy Use'!B72)-1</f>
        <v>#DIV/0!</v>
      </c>
      <c r="AD72" s="31" t="e">
        <f>('NE Energy Use'!L72/'NE Energy Use'!B72)^(1/10)-1</f>
        <v>#DIV/0!</v>
      </c>
      <c r="AE72" s="31">
        <f>('NE Energy Use'!V72/'NE Energy Use'!L72)^(1/10)-1</f>
        <v>0.2323829527602954</v>
      </c>
      <c r="AF72" s="31" t="e">
        <f>('NE Energy Use'!AA72/'NE Energy Use'!B72)^(1/25)-1</f>
        <v>#DIV/0!</v>
      </c>
    </row>
    <row r="73" spans="1:32" ht="12">
      <c r="A73" s="23" t="s">
        <v>160</v>
      </c>
      <c r="C73" s="31">
        <f>('NE Energy Use'!C73-'NE Energy Use'!B73)/'NE Energy Use'!B73</f>
        <v>0.02255120651895716</v>
      </c>
      <c r="D73" s="31">
        <f>('NE Energy Use'!D73-'NE Energy Use'!C73)/'NE Energy Use'!C73</f>
        <v>0.027163997814127</v>
      </c>
      <c r="E73" s="31">
        <f>('NE Energy Use'!E73-'NE Energy Use'!D73)/'NE Energy Use'!D73</f>
        <v>0.020494347373982407</v>
      </c>
      <c r="F73" s="31">
        <f>('NE Energy Use'!F73-'NE Energy Use'!E73)/'NE Energy Use'!E73</f>
        <v>0.019232168893438054</v>
      </c>
      <c r="G73" s="31">
        <f>('NE Energy Use'!G73-'NE Energy Use'!F73)/'NE Energy Use'!F73</f>
        <v>0.022647359227079528</v>
      </c>
      <c r="H73" s="31">
        <f>('NE Energy Use'!H73-'NE Energy Use'!G73)/'NE Energy Use'!G73</f>
        <v>0.020613768426508458</v>
      </c>
      <c r="I73" s="31">
        <f>('NE Energy Use'!I73-'NE Energy Use'!H73)/'NE Energy Use'!H73</f>
        <v>0.020786122869525216</v>
      </c>
      <c r="J73" s="31">
        <f>('NE Energy Use'!J73-'NE Energy Use'!I73)/'NE Energy Use'!I73</f>
        <v>0.02188612462130858</v>
      </c>
      <c r="K73" s="31">
        <f>('NE Energy Use'!K73-'NE Energy Use'!J73)/'NE Energy Use'!J73</f>
        <v>0.0233800857950848</v>
      </c>
      <c r="L73" s="31">
        <f>('NE Energy Use'!L73-'NE Energy Use'!K73)/'NE Energy Use'!K73</f>
        <v>0.023474471465194147</v>
      </c>
      <c r="M73" s="31">
        <f>('NE Energy Use'!M73-'NE Energy Use'!L73)/'NE Energy Use'!L73</f>
        <v>0.025014359025912893</v>
      </c>
      <c r="N73" s="31">
        <f>('NE Energy Use'!N73-'NE Energy Use'!M73)/'NE Energy Use'!M73</f>
        <v>0.024177290417917316</v>
      </c>
      <c r="O73" s="31">
        <f>('NE Energy Use'!O73-'NE Energy Use'!N73)/'NE Energy Use'!N73</f>
        <v>0.022373882966131835</v>
      </c>
      <c r="P73" s="31">
        <f>('NE Energy Use'!P73-'NE Energy Use'!O73)/'NE Energy Use'!O73</f>
        <v>0.02329313814350291</v>
      </c>
      <c r="Q73" s="31">
        <f>('NE Energy Use'!Q73-'NE Energy Use'!P73)/'NE Energy Use'!P73</f>
        <v>0.022882983200016787</v>
      </c>
      <c r="R73" s="31">
        <f>('NE Energy Use'!R73-'NE Energy Use'!Q73)/'NE Energy Use'!Q73</f>
        <v>0.02161306473726061</v>
      </c>
      <c r="S73" s="31">
        <f>('NE Energy Use'!S73-'NE Energy Use'!R73)/'NE Energy Use'!R73</f>
        <v>0.025716922633183623</v>
      </c>
      <c r="T73" s="31">
        <f>('NE Energy Use'!T73-'NE Energy Use'!S73)/'NE Energy Use'!S73</f>
        <v>0.025691084913944267</v>
      </c>
      <c r="U73" s="31">
        <f>('NE Energy Use'!U73-'NE Energy Use'!T73)/'NE Energy Use'!T73</f>
        <v>0.02464053262064524</v>
      </c>
      <c r="V73" s="31">
        <f>('NE Energy Use'!V73-'NE Energy Use'!U73)/'NE Energy Use'!U73</f>
        <v>0.02834410495789377</v>
      </c>
      <c r="W73" s="31">
        <f>('NE Energy Use'!W73-'NE Energy Use'!V73)/'NE Energy Use'!V73</f>
        <v>0.027413343392598627</v>
      </c>
      <c r="X73" s="31">
        <f>('NE Energy Use'!X73-'NE Energy Use'!W73)/'NE Energy Use'!W73</f>
        <v>0.026068660209232472</v>
      </c>
      <c r="Y73" s="31">
        <f>('NE Energy Use'!Y73-'NE Energy Use'!X73)/'NE Energy Use'!X73</f>
        <v>0.025793972959739613</v>
      </c>
      <c r="Z73" s="31">
        <f>('NE Energy Use'!Z73-'NE Energy Use'!Y73)/'NE Energy Use'!Y73</f>
        <v>0.02519818775743558</v>
      </c>
      <c r="AA73" s="31">
        <f>('NE Energy Use'!AA73-'NE Energy Use'!Z73)/'NE Energy Use'!Z73</f>
        <v>0.023076388592749863</v>
      </c>
      <c r="AC73" s="31">
        <f>('NE Energy Use'!AA73/'NE Energy Use'!B73)-1</f>
        <v>0.7977371239852611</v>
      </c>
      <c r="AD73" s="31">
        <f>('NE Energy Use'!L73/'NE Energy Use'!B73)^(1/10)-1</f>
        <v>0.02222080079852473</v>
      </c>
      <c r="AE73" s="31">
        <f>('NE Energy Use'!V73/'NE Energy Use'!L73)^(1/10)-1</f>
        <v>0.024373037159308053</v>
      </c>
      <c r="AF73" s="31">
        <f>('NE Energy Use'!AA73/'NE Energy Use'!B73)^(1/25)-1</f>
        <v>0.0237385265316179</v>
      </c>
    </row>
    <row r="74" spans="1:32" ht="12">
      <c r="A74" s="23" t="s">
        <v>161</v>
      </c>
      <c r="C74" s="31">
        <f>('NE Energy Use'!C74-'NE Energy Use'!B74)/'NE Energy Use'!B74</f>
        <v>0.010225599127631234</v>
      </c>
      <c r="D74" s="31">
        <f>('NE Energy Use'!D74-'NE Energy Use'!C74)/'NE Energy Use'!C74</f>
        <v>0.015870952341894902</v>
      </c>
      <c r="E74" s="31">
        <f>('NE Energy Use'!E74-'NE Energy Use'!D74)/'NE Energy Use'!D74</f>
        <v>0.02122769815925728</v>
      </c>
      <c r="F74" s="31">
        <f>('NE Energy Use'!F74-'NE Energy Use'!E74)/'NE Energy Use'!E74</f>
        <v>0.018049583331446996</v>
      </c>
      <c r="G74" s="31">
        <f>('NE Energy Use'!G74-'NE Energy Use'!F74)/'NE Energy Use'!F74</f>
        <v>0.02093890394041157</v>
      </c>
      <c r="H74" s="31">
        <f>('NE Energy Use'!H74-'NE Energy Use'!G74)/'NE Energy Use'!G74</f>
        <v>0.023643833363889186</v>
      </c>
      <c r="I74" s="31">
        <f>('NE Energy Use'!I74-'NE Energy Use'!H74)/'NE Energy Use'!H74</f>
        <v>0.024313083654876926</v>
      </c>
      <c r="J74" s="31">
        <f>('NE Energy Use'!J74-'NE Energy Use'!I74)/'NE Energy Use'!I74</f>
        <v>0.024339886348483875</v>
      </c>
      <c r="K74" s="31">
        <f>('NE Energy Use'!K74-'NE Energy Use'!J74)/'NE Energy Use'!J74</f>
        <v>0.023881994617421583</v>
      </c>
      <c r="L74" s="31">
        <f>('NE Energy Use'!L74-'NE Energy Use'!K74)/'NE Energy Use'!K74</f>
        <v>0.023680897350869826</v>
      </c>
      <c r="M74" s="31">
        <f>('NE Energy Use'!M74-'NE Energy Use'!L74)/'NE Energy Use'!L74</f>
        <v>0.021235137786123074</v>
      </c>
      <c r="N74" s="31">
        <f>('NE Energy Use'!N74-'NE Energy Use'!M74)/'NE Energy Use'!M74</f>
        <v>0.019203885127804014</v>
      </c>
      <c r="O74" s="31">
        <f>('NE Energy Use'!O74-'NE Energy Use'!N74)/'NE Energy Use'!N74</f>
        <v>0.017749905943887905</v>
      </c>
      <c r="P74" s="31">
        <f>('NE Energy Use'!P74-'NE Energy Use'!O74)/'NE Energy Use'!O74</f>
        <v>0.015821841343693032</v>
      </c>
      <c r="Q74" s="31">
        <f>('NE Energy Use'!Q74-'NE Energy Use'!P74)/'NE Energy Use'!P74</f>
        <v>0.013971420368843641</v>
      </c>
      <c r="R74" s="31">
        <f>('NE Energy Use'!R74-'NE Energy Use'!Q74)/'NE Energy Use'!Q74</f>
        <v>0.012854440611174741</v>
      </c>
      <c r="S74" s="31">
        <f>('NE Energy Use'!S74-'NE Energy Use'!R74)/'NE Energy Use'!R74</f>
        <v>0.012591574583352926</v>
      </c>
      <c r="T74" s="31">
        <f>('NE Energy Use'!T74-'NE Energy Use'!S74)/'NE Energy Use'!S74</f>
        <v>0.012863768160418456</v>
      </c>
      <c r="U74" s="31">
        <f>('NE Energy Use'!U74-'NE Energy Use'!T74)/'NE Energy Use'!T74</f>
        <v>0.013698805759440342</v>
      </c>
      <c r="V74" s="31">
        <f>('NE Energy Use'!V74-'NE Energy Use'!U74)/'NE Energy Use'!U74</f>
        <v>0.01085949959841152</v>
      </c>
      <c r="W74" s="31">
        <f>('NE Energy Use'!W74-'NE Energy Use'!V74)/'NE Energy Use'!V74</f>
        <v>0.010567760502768767</v>
      </c>
      <c r="X74" s="31">
        <f>('NE Energy Use'!X74-'NE Energy Use'!W74)/'NE Energy Use'!W74</f>
        <v>0.011771270661643045</v>
      </c>
      <c r="Y74" s="31">
        <f>('NE Energy Use'!Y74-'NE Energy Use'!X74)/'NE Energy Use'!X74</f>
        <v>0.01281044922783969</v>
      </c>
      <c r="Z74" s="31">
        <f>('NE Energy Use'!Z74-'NE Energy Use'!Y74)/'NE Energy Use'!Y74</f>
        <v>0.014031298603744762</v>
      </c>
      <c r="AA74" s="31">
        <f>('NE Energy Use'!AA74-'NE Energy Use'!Z74)/'NE Energy Use'!Z74</f>
        <v>0.012388605218886888</v>
      </c>
      <c r="AC74" s="31">
        <f>('NE Energy Use'!AA74/'NE Energy Use'!B74)-1</f>
        <v>0.5141405599849593</v>
      </c>
      <c r="AD74" s="31">
        <f>('NE Energy Use'!L74/'NE Energy Use'!B74)^(1/10)-1</f>
        <v>0.020607690307668403</v>
      </c>
      <c r="AE74" s="31">
        <f>('NE Energy Use'!V74/'NE Energy Use'!L74)^(1/10)-1</f>
        <v>0.0150801296547447</v>
      </c>
      <c r="AF74" s="31">
        <f>('NE Energy Use'!AA74/'NE Energy Use'!B74)^(1/25)-1</f>
        <v>0.016732363433580977</v>
      </c>
    </row>
    <row r="75" spans="1:32" ht="12">
      <c r="A75" s="23" t="s">
        <v>162</v>
      </c>
      <c r="C75" s="31">
        <f>('NE Energy Use'!C75-'NE Energy Use'!B75)/'NE Energy Use'!B75</f>
        <v>0.042275524256209285</v>
      </c>
      <c r="D75" s="31">
        <f>('NE Energy Use'!D75-'NE Energy Use'!C75)/'NE Energy Use'!C75</f>
        <v>0.08499530700970648</v>
      </c>
      <c r="E75" s="31">
        <f>('NE Energy Use'!E75-'NE Energy Use'!D75)/'NE Energy Use'!D75</f>
        <v>0.041815268456785314</v>
      </c>
      <c r="F75" s="31">
        <f>('NE Energy Use'!F75-'NE Energy Use'!E75)/'NE Energy Use'!E75</f>
        <v>-0.006365811373481193</v>
      </c>
      <c r="G75" s="31">
        <f>('NE Energy Use'!G75-'NE Energy Use'!F75)/'NE Energy Use'!F75</f>
        <v>-0.004168409992545302</v>
      </c>
      <c r="H75" s="31">
        <f>('NE Energy Use'!H75-'NE Energy Use'!G75)/'NE Energy Use'!G75</f>
        <v>-0.05102276173651432</v>
      </c>
      <c r="I75" s="31">
        <f>('NE Energy Use'!I75-'NE Energy Use'!H75)/'NE Energy Use'!H75</f>
        <v>0.031598732447211</v>
      </c>
      <c r="J75" s="31">
        <f>('NE Energy Use'!J75-'NE Energy Use'!I75)/'NE Energy Use'!I75</f>
        <v>0.04726168963251719</v>
      </c>
      <c r="K75" s="31">
        <f>('NE Energy Use'!K75-'NE Energy Use'!J75)/'NE Energy Use'!J75</f>
        <v>-0.008839805394634642</v>
      </c>
      <c r="L75" s="31">
        <f>('NE Energy Use'!L75-'NE Energy Use'!K75)/'NE Energy Use'!K75</f>
        <v>0.038978042036909334</v>
      </c>
      <c r="M75" s="31">
        <f>('NE Energy Use'!M75-'NE Energy Use'!L75)/'NE Energy Use'!L75</f>
        <v>0.009403054767466381</v>
      </c>
      <c r="N75" s="31">
        <f>('NE Energy Use'!N75-'NE Energy Use'!M75)/'NE Energy Use'!M75</f>
        <v>0.03454073577458915</v>
      </c>
      <c r="O75" s="31">
        <f>('NE Energy Use'!O75-'NE Energy Use'!N75)/'NE Energy Use'!N75</f>
        <v>0.008614773240165895</v>
      </c>
      <c r="P75" s="31">
        <f>('NE Energy Use'!P75-'NE Energy Use'!O75)/'NE Energy Use'!O75</f>
        <v>0.0160872098498798</v>
      </c>
      <c r="Q75" s="31">
        <f>('NE Energy Use'!Q75-'NE Energy Use'!P75)/'NE Energy Use'!P75</f>
        <v>0.025938549772448773</v>
      </c>
      <c r="R75" s="31">
        <f>('NE Energy Use'!R75-'NE Energy Use'!Q75)/'NE Energy Use'!Q75</f>
        <v>0.008704446668451781</v>
      </c>
      <c r="S75" s="31">
        <f>('NE Energy Use'!S75-'NE Energy Use'!R75)/'NE Energy Use'!R75</f>
        <v>0.010409378849201198</v>
      </c>
      <c r="T75" s="31">
        <f>('NE Energy Use'!T75-'NE Energy Use'!S75)/'NE Energy Use'!S75</f>
        <v>-0.003782638108176766</v>
      </c>
      <c r="U75" s="31">
        <f>('NE Energy Use'!U75-'NE Energy Use'!T75)/'NE Energy Use'!T75</f>
        <v>-0.0012430870653840345</v>
      </c>
      <c r="V75" s="31">
        <f>('NE Energy Use'!V75-'NE Energy Use'!U75)/'NE Energy Use'!U75</f>
        <v>0.02019533284032995</v>
      </c>
      <c r="W75" s="31">
        <f>('NE Energy Use'!W75-'NE Energy Use'!V75)/'NE Energy Use'!V75</f>
        <v>0.004170392835803867</v>
      </c>
      <c r="X75" s="31">
        <f>('NE Energy Use'!X75-'NE Energy Use'!W75)/'NE Energy Use'!W75</f>
        <v>0.009090356927981871</v>
      </c>
      <c r="Y75" s="31">
        <f>('NE Energy Use'!Y75-'NE Energy Use'!X75)/'NE Energy Use'!X75</f>
        <v>-0.008606094437870524</v>
      </c>
      <c r="Z75" s="31">
        <f>('NE Energy Use'!Z75-'NE Energy Use'!Y75)/'NE Energy Use'!Y75</f>
        <v>0.01739021059562949</v>
      </c>
      <c r="AA75" s="31">
        <f>('NE Energy Use'!AA75-'NE Energy Use'!Z75)/'NE Energy Use'!Z75</f>
        <v>0.010296499952116619</v>
      </c>
      <c r="AC75" s="31">
        <f>('NE Energy Use'!AA75/'NE Energy Use'!B75)-1</f>
        <v>0.4436240292703757</v>
      </c>
      <c r="AD75" s="31">
        <f>('NE Energy Use'!L75/'NE Energy Use'!B75)^(1/10)-1</f>
        <v>0.020983109828908608</v>
      </c>
      <c r="AE75" s="31">
        <f>('NE Energy Use'!V75/'NE Energy Use'!L75)^(1/10)-1</f>
        <v>0.012825998940190875</v>
      </c>
      <c r="AF75" s="31">
        <f>('NE Energy Use'!AA75/'NE Energy Use'!B75)^(1/25)-1</f>
        <v>0.014794638641194124</v>
      </c>
    </row>
    <row r="76" spans="1:32" ht="12">
      <c r="A76" s="23" t="s">
        <v>163</v>
      </c>
      <c r="C76" s="31">
        <f>('NE Energy Use'!C76-'NE Energy Use'!B76)/'NE Energy Use'!B76</f>
        <v>0.010465267714473184</v>
      </c>
      <c r="D76" s="31">
        <f>('NE Energy Use'!D76-'NE Energy Use'!C76)/'NE Energy Use'!C76</f>
        <v>0.016404388975890027</v>
      </c>
      <c r="E76" s="31">
        <f>('NE Energy Use'!E76-'NE Energy Use'!D76)/'NE Energy Use'!D76</f>
        <v>0.021397358085518844</v>
      </c>
      <c r="F76" s="31">
        <f>('NE Energy Use'!F76-'NE Energy Use'!E76)/'NE Energy Use'!E76</f>
        <v>0.01784439248335871</v>
      </c>
      <c r="G76" s="31">
        <f>('NE Energy Use'!G76-'NE Energy Use'!F76)/'NE Energy Use'!F76</f>
        <v>0.020732953433192015</v>
      </c>
      <c r="H76" s="31">
        <f>('NE Energy Use'!H76-'NE Energy Use'!G76)/'NE Energy Use'!G76</f>
        <v>0.023046409786869577</v>
      </c>
      <c r="I76" s="31">
        <f>('NE Energy Use'!I76-'NE Energy Use'!H76)/'NE Energy Use'!H76</f>
        <v>0.024367144052103565</v>
      </c>
      <c r="J76" s="31">
        <f>('NE Energy Use'!J76-'NE Energy Use'!I76)/'NE Energy Use'!I76</f>
        <v>0.024511174665942177</v>
      </c>
      <c r="K76" s="31">
        <f>('NE Energy Use'!K76-'NE Energy Use'!J76)/'NE Energy Use'!J76</f>
        <v>0.02363198386335933</v>
      </c>
      <c r="L76" s="31">
        <f>('NE Energy Use'!L76-'NE Energy Use'!K76)/'NE Energy Use'!K76</f>
        <v>0.02379409179911388</v>
      </c>
      <c r="M76" s="31">
        <f>('NE Energy Use'!M76-'NE Energy Use'!L76)/'NE Energy Use'!L76</f>
        <v>0.021146305266158134</v>
      </c>
      <c r="N76" s="31">
        <f>('NE Energy Use'!N76-'NE Energy Use'!M76)/'NE Energy Use'!M76</f>
        <v>0.019317683657160276</v>
      </c>
      <c r="O76" s="31">
        <f>('NE Energy Use'!O76-'NE Energy Use'!N76)/'NE Energy Use'!N76</f>
        <v>0.01768106618681355</v>
      </c>
      <c r="P76" s="31">
        <f>('NE Energy Use'!P76-'NE Energy Use'!O76)/'NE Energy Use'!O76</f>
        <v>0.015823866718162858</v>
      </c>
      <c r="Q76" s="31">
        <f>('NE Energy Use'!Q76-'NE Energy Use'!P76)/'NE Energy Use'!P76</f>
        <v>0.014060819307722234</v>
      </c>
      <c r="R76" s="31">
        <f>('NE Energy Use'!R76-'NE Energy Use'!Q76)/'NE Energy Use'!Q76</f>
        <v>0.012823063404757785</v>
      </c>
      <c r="S76" s="31">
        <f>('NE Energy Use'!S76-'NE Energy Use'!R76)/'NE Energy Use'!R76</f>
        <v>0.0125751270990589</v>
      </c>
      <c r="T76" s="31">
        <f>('NE Energy Use'!T76-'NE Energy Use'!S76)/'NE Energy Use'!S76</f>
        <v>0.012738810326889324</v>
      </c>
      <c r="U76" s="31">
        <f>('NE Energy Use'!U76-'NE Energy Use'!T76)/'NE Energy Use'!T76</f>
        <v>0.01358845315326207</v>
      </c>
      <c r="V76" s="31">
        <f>('NE Energy Use'!V76-'NE Energy Use'!U76)/'NE Energy Use'!U76</f>
        <v>0.010927457287856992</v>
      </c>
      <c r="W76" s="31">
        <f>('NE Energy Use'!W76-'NE Energy Use'!V76)/'NE Energy Use'!V76</f>
        <v>0.010520707946162432</v>
      </c>
      <c r="X76" s="31">
        <f>('NE Energy Use'!X76-'NE Energy Use'!W76)/'NE Energy Use'!W76</f>
        <v>0.011751756650355445</v>
      </c>
      <c r="Y76" s="31">
        <f>('NE Energy Use'!Y76-'NE Energy Use'!X76)/'NE Energy Use'!X76</f>
        <v>0.012654567460367604</v>
      </c>
      <c r="Z76" s="31">
        <f>('NE Energy Use'!Z76-'NE Energy Use'!Y76)/'NE Energy Use'!Y76</f>
        <v>0.014055232306796162</v>
      </c>
      <c r="AA76" s="31">
        <f>('NE Energy Use'!AA76-'NE Energy Use'!Z76)/'NE Energy Use'!Z76</f>
        <v>0.012373614549380347</v>
      </c>
      <c r="AC76" s="31">
        <f>('NE Energy Use'!AA76/'NE Energy Use'!B76)-1</f>
        <v>0.5136129446145372</v>
      </c>
      <c r="AD76" s="31">
        <f>('NE Energy Use'!L76/'NE Energy Use'!B76)^(1/10)-1</f>
        <v>0.020610499510903546</v>
      </c>
      <c r="AE76" s="31">
        <f>('NE Energy Use'!V76/'NE Energy Use'!L76)^(1/10)-1</f>
        <v>0.015063374034249843</v>
      </c>
      <c r="AF76" s="31">
        <f>('NE Energy Use'!AA76/'NE Energy Use'!B76)^(1/25)-1</f>
        <v>0.016718189495366742</v>
      </c>
    </row>
    <row r="77" ht="12">
      <c r="A77" s="23" t="s">
        <v>166</v>
      </c>
    </row>
    <row r="78" ht="12">
      <c r="A78" s="23" t="s">
        <v>188</v>
      </c>
    </row>
    <row r="79" spans="1:32" ht="12">
      <c r="A79" s="23" t="s">
        <v>86</v>
      </c>
      <c r="C79" s="31">
        <f>('NE Energy Use'!C79-'NE Energy Use'!B79)/'NE Energy Use'!B79</f>
        <v>0.02520484632585876</v>
      </c>
      <c r="D79" s="31">
        <f>('NE Energy Use'!D79-'NE Energy Use'!C79)/'NE Energy Use'!C79</f>
        <v>-0.033180623126226556</v>
      </c>
      <c r="E79" s="31">
        <f>('NE Energy Use'!E79-'NE Energy Use'!D79)/'NE Energy Use'!D79</f>
        <v>0.046350470897775914</v>
      </c>
      <c r="F79" s="31">
        <f>('NE Energy Use'!F79-'NE Energy Use'!E79)/'NE Energy Use'!E79</f>
        <v>0.011591378792096065</v>
      </c>
      <c r="G79" s="31">
        <f>('NE Energy Use'!G79-'NE Energy Use'!F79)/'NE Energy Use'!F79</f>
        <v>0.01204166850011927</v>
      </c>
      <c r="H79" s="31">
        <f>('NE Energy Use'!H79-'NE Energy Use'!G79)/'NE Energy Use'!G79</f>
        <v>0.014630262280097069</v>
      </c>
      <c r="I79" s="31">
        <f>('NE Energy Use'!I79-'NE Energy Use'!H79)/'NE Energy Use'!H79</f>
        <v>0.011036217934923985</v>
      </c>
      <c r="J79" s="31">
        <f>('NE Energy Use'!J79-'NE Energy Use'!I79)/'NE Energy Use'!I79</f>
        <v>0.009789543321276158</v>
      </c>
      <c r="K79" s="31">
        <f>('NE Energy Use'!K79-'NE Energy Use'!J79)/'NE Energy Use'!J79</f>
        <v>0.007331068284677701</v>
      </c>
      <c r="L79" s="31">
        <f>('NE Energy Use'!L79-'NE Energy Use'!K79)/'NE Energy Use'!K79</f>
        <v>0.008947817255403102</v>
      </c>
      <c r="M79" s="31">
        <f>('NE Energy Use'!M79-'NE Energy Use'!L79)/'NE Energy Use'!L79</f>
        <v>0.007595162974831437</v>
      </c>
      <c r="N79" s="31">
        <f>('NE Energy Use'!N79-'NE Energy Use'!M79)/'NE Energy Use'!M79</f>
        <v>0.007173329896492736</v>
      </c>
      <c r="O79" s="31">
        <f>('NE Energy Use'!O79-'NE Energy Use'!N79)/'NE Energy Use'!N79</f>
        <v>0.0031562579198085605</v>
      </c>
      <c r="P79" s="31">
        <f>('NE Energy Use'!P79-'NE Energy Use'!O79)/'NE Energy Use'!O79</f>
        <v>0.0033066440554346587</v>
      </c>
      <c r="Q79" s="31">
        <f>('NE Energy Use'!Q79-'NE Energy Use'!P79)/'NE Energy Use'!P79</f>
        <v>0.0033774099203995466</v>
      </c>
      <c r="R79" s="31">
        <f>('NE Energy Use'!R79-'NE Energy Use'!Q79)/'NE Energy Use'!Q79</f>
        <v>0.004550456275718941</v>
      </c>
      <c r="S79" s="31">
        <f>('NE Energy Use'!S79-'NE Energy Use'!R79)/'NE Energy Use'!R79</f>
        <v>0.0042637847949998425</v>
      </c>
      <c r="T79" s="31">
        <f>('NE Energy Use'!T79-'NE Energy Use'!S79)/'NE Energy Use'!S79</f>
        <v>0.0041136109362979985</v>
      </c>
      <c r="U79" s="31">
        <f>('NE Energy Use'!U79-'NE Energy Use'!T79)/'NE Energy Use'!T79</f>
        <v>0.003601888358174027</v>
      </c>
      <c r="V79" s="31">
        <f>('NE Energy Use'!V79-'NE Energy Use'!U79)/'NE Energy Use'!U79</f>
        <v>0.004331074352596961</v>
      </c>
      <c r="W79" s="31">
        <f>('NE Energy Use'!W79-'NE Energy Use'!V79)/'NE Energy Use'!V79</f>
        <v>0.0026334345927063016</v>
      </c>
      <c r="X79" s="31">
        <f>('NE Energy Use'!X79-'NE Energy Use'!W79)/'NE Energy Use'!W79</f>
        <v>0.005450112785309621</v>
      </c>
      <c r="Y79" s="31">
        <f>('NE Energy Use'!Y79-'NE Energy Use'!X79)/'NE Energy Use'!X79</f>
        <v>0.006429741533882054</v>
      </c>
      <c r="Z79" s="31">
        <f>('NE Energy Use'!Z79-'NE Energy Use'!Y79)/'NE Energy Use'!Y79</f>
        <v>0.009018048695283859</v>
      </c>
      <c r="AA79" s="31">
        <f>('NE Energy Use'!AA79-'NE Energy Use'!Z79)/'NE Energy Use'!Z79</f>
        <v>0.00588656598565556</v>
      </c>
      <c r="AC79" s="31">
        <f>('NE Energy Use'!AA79/'NE Energy Use'!B79)-1</f>
        <v>0.20452215589090295</v>
      </c>
      <c r="AD79" s="31">
        <f>('NE Energy Use'!L79/'NE Energy Use'!B79)^(1/10)-1</f>
        <v>0.011202887733777755</v>
      </c>
      <c r="AE79" s="31">
        <f>('NE Energy Use'!V79/'NE Energy Use'!L79)^(1/10)-1</f>
        <v>0.004545856405800075</v>
      </c>
      <c r="AF79" s="31">
        <f>('NE Energy Use'!AA79/'NE Energy Use'!B79)^(1/25)-1</f>
        <v>0.007471087832714218</v>
      </c>
    </row>
    <row r="80" spans="1:32" ht="12">
      <c r="A80" s="23" t="s">
        <v>87</v>
      </c>
      <c r="C80" s="31">
        <f>('NE Energy Use'!C80-'NE Energy Use'!B80)/'NE Energy Use'!B80</f>
        <v>0.079344487618323</v>
      </c>
      <c r="D80" s="31">
        <f>('NE Energy Use'!D80-'NE Energy Use'!C80)/'NE Energy Use'!C80</f>
        <v>-0.23431675204168934</v>
      </c>
      <c r="E80" s="31">
        <f>('NE Energy Use'!E80-'NE Energy Use'!D80)/'NE Energy Use'!D80</f>
        <v>0.10637770582098464</v>
      </c>
      <c r="F80" s="31">
        <f>('NE Energy Use'!F80-'NE Energy Use'!E80)/'NE Energy Use'!E80</f>
        <v>0.01183738333618587</v>
      </c>
      <c r="G80" s="31">
        <f>('NE Energy Use'!G80-'NE Energy Use'!F80)/'NE Energy Use'!F80</f>
        <v>-0.0014372806598072776</v>
      </c>
      <c r="H80" s="31">
        <f>('NE Energy Use'!H80-'NE Energy Use'!G80)/'NE Energy Use'!G80</f>
        <v>0.005108090643990631</v>
      </c>
      <c r="I80" s="31">
        <f>('NE Energy Use'!I80-'NE Energy Use'!H80)/'NE Energy Use'!H80</f>
        <v>0.009893684670012507</v>
      </c>
      <c r="J80" s="31">
        <f>('NE Energy Use'!J80-'NE Energy Use'!I80)/'NE Energy Use'!I80</f>
        <v>0.010714798762218335</v>
      </c>
      <c r="K80" s="31">
        <f>('NE Energy Use'!K80-'NE Energy Use'!J80)/'NE Energy Use'!J80</f>
        <v>0.0017384385408236375</v>
      </c>
      <c r="L80" s="31">
        <f>('NE Energy Use'!L80-'NE Energy Use'!K80)/'NE Energy Use'!K80</f>
        <v>0.003359355542240323</v>
      </c>
      <c r="M80" s="31">
        <f>('NE Energy Use'!M80-'NE Energy Use'!L80)/'NE Energy Use'!L80</f>
        <v>0.0019698699625888224</v>
      </c>
      <c r="N80" s="31">
        <f>('NE Energy Use'!N80-'NE Energy Use'!M80)/'NE Energy Use'!M80</f>
        <v>0.0052407760709111744</v>
      </c>
      <c r="O80" s="31">
        <f>('NE Energy Use'!O80-'NE Energy Use'!N80)/'NE Energy Use'!N80</f>
        <v>0.0016966047714294386</v>
      </c>
      <c r="P80" s="31">
        <f>('NE Energy Use'!P80-'NE Energy Use'!O80)/'NE Energy Use'!O80</f>
        <v>0.001464949676383513</v>
      </c>
      <c r="Q80" s="31">
        <f>('NE Energy Use'!Q80-'NE Energy Use'!P80)/'NE Energy Use'!P80</f>
        <v>0.0041998115157975465</v>
      </c>
      <c r="R80" s="31">
        <f>('NE Energy Use'!R80-'NE Energy Use'!Q80)/'NE Energy Use'!Q80</f>
        <v>0.005525913256134106</v>
      </c>
      <c r="S80" s="31">
        <f>('NE Energy Use'!S80-'NE Energy Use'!R80)/'NE Energy Use'!R80</f>
        <v>0.0038619233956654745</v>
      </c>
      <c r="T80" s="31">
        <f>('NE Energy Use'!T80-'NE Energy Use'!S80)/'NE Energy Use'!S80</f>
        <v>0.003278214702492732</v>
      </c>
      <c r="U80" s="31">
        <f>('NE Energy Use'!U80-'NE Energy Use'!T80)/'NE Energy Use'!T80</f>
        <v>0.0018607323450792288</v>
      </c>
      <c r="V80" s="31">
        <f>('NE Energy Use'!V80-'NE Energy Use'!U80)/'NE Energy Use'!U80</f>
        <v>0.004449317532364036</v>
      </c>
      <c r="W80" s="31">
        <f>('NE Energy Use'!W80-'NE Energy Use'!V80)/'NE Energy Use'!V80</f>
        <v>0.0011826212060004361</v>
      </c>
      <c r="X80" s="31">
        <f>('NE Energy Use'!X80-'NE Energy Use'!W80)/'NE Energy Use'!W80</f>
        <v>0.0036768212532061364</v>
      </c>
      <c r="Y80" s="31">
        <f>('NE Energy Use'!Y80-'NE Energy Use'!X80)/'NE Energy Use'!X80</f>
        <v>0.004470412984325249</v>
      </c>
      <c r="Z80" s="31">
        <f>('NE Energy Use'!Z80-'NE Energy Use'!Y80)/'NE Energy Use'!Y80</f>
        <v>0.006323906628824562</v>
      </c>
      <c r="AA80" s="31">
        <f>('NE Energy Use'!AA80-'NE Energy Use'!Z80)/'NE Energy Use'!Z80</f>
        <v>0.002067110016118378</v>
      </c>
      <c r="AC80" s="31">
        <f>('NE Energy Use'!AA80/'NE Energy Use'!B80)-1</f>
        <v>0.002643191866131378</v>
      </c>
      <c r="AD80" s="31">
        <f>('NE Energy Use'!L80/'NE Energy Use'!B80)^(1/10)-1</f>
        <v>-0.004840575890361909</v>
      </c>
      <c r="AE80" s="31">
        <f>('NE Energy Use'!V80/'NE Energy Use'!L80)^(1/10)-1</f>
        <v>0.003353769019220243</v>
      </c>
      <c r="AF80" s="31">
        <f>('NE Energy Use'!AA80/'NE Energy Use'!B80)^(1/25)-1</f>
        <v>0.00010559376574348356</v>
      </c>
    </row>
    <row r="81" spans="1:32" ht="12">
      <c r="A81" s="23" t="s">
        <v>182</v>
      </c>
      <c r="C81" s="31">
        <f>('NE Energy Use'!C81-'NE Energy Use'!B81)/'NE Energy Use'!B81</f>
        <v>-0.04301681271885277</v>
      </c>
      <c r="D81" s="31">
        <f>('NE Energy Use'!D81-'NE Energy Use'!C81)/'NE Energy Use'!C81</f>
        <v>-0.018388666851331573</v>
      </c>
      <c r="E81" s="31">
        <f>('NE Energy Use'!E81-'NE Energy Use'!D81)/'NE Energy Use'!D81</f>
        <v>-0.003998984129031176</v>
      </c>
      <c r="F81" s="31">
        <f>('NE Energy Use'!F81-'NE Energy Use'!E81)/'NE Energy Use'!E81</f>
        <v>-0.006275321668669761</v>
      </c>
      <c r="G81" s="31">
        <f>('NE Energy Use'!G81-'NE Energy Use'!F81)/'NE Energy Use'!F81</f>
        <v>0.013745590745865706</v>
      </c>
      <c r="H81" s="31">
        <f>('NE Energy Use'!H81-'NE Energy Use'!G81)/'NE Energy Use'!G81</f>
        <v>0.02188469753606347</v>
      </c>
      <c r="I81" s="31">
        <f>('NE Energy Use'!I81-'NE Energy Use'!H81)/'NE Energy Use'!H81</f>
        <v>0.019060823034304706</v>
      </c>
      <c r="J81" s="31">
        <f>('NE Energy Use'!J81-'NE Energy Use'!I81)/'NE Energy Use'!I81</f>
        <v>0.022483379493103</v>
      </c>
      <c r="K81" s="31">
        <f>('NE Energy Use'!K81-'NE Energy Use'!J81)/'NE Energy Use'!J81</f>
        <v>0.023542284372758696</v>
      </c>
      <c r="L81" s="31">
        <f>('NE Energy Use'!L81-'NE Energy Use'!K81)/'NE Energy Use'!K81</f>
        <v>0.019236834300466597</v>
      </c>
      <c r="M81" s="31">
        <f>('NE Energy Use'!M81-'NE Energy Use'!L81)/'NE Energy Use'!L81</f>
        <v>0.01986490102227101</v>
      </c>
      <c r="N81" s="31">
        <f>('NE Energy Use'!N81-'NE Energy Use'!M81)/'NE Energy Use'!M81</f>
        <v>0.021403285435035772</v>
      </c>
      <c r="O81" s="31">
        <f>('NE Energy Use'!O81-'NE Energy Use'!N81)/'NE Energy Use'!N81</f>
        <v>0.0221394971740669</v>
      </c>
      <c r="P81" s="31">
        <f>('NE Energy Use'!P81-'NE Energy Use'!O81)/'NE Energy Use'!O81</f>
        <v>0.02184933867872012</v>
      </c>
      <c r="Q81" s="31">
        <f>('NE Energy Use'!Q81-'NE Energy Use'!P81)/'NE Energy Use'!P81</f>
        <v>0.020991956895114364</v>
      </c>
      <c r="R81" s="31">
        <f>('NE Energy Use'!R81-'NE Energy Use'!Q81)/'NE Energy Use'!Q81</f>
        <v>0.020317050009434273</v>
      </c>
      <c r="S81" s="31">
        <f>('NE Energy Use'!S81-'NE Energy Use'!R81)/'NE Energy Use'!R81</f>
        <v>0.02031944066490516</v>
      </c>
      <c r="T81" s="31">
        <f>('NE Energy Use'!T81-'NE Energy Use'!S81)/'NE Energy Use'!S81</f>
        <v>0.02048760631256191</v>
      </c>
      <c r="U81" s="31">
        <f>('NE Energy Use'!U81-'NE Energy Use'!T81)/'NE Energy Use'!T81</f>
        <v>0.019147955589150018</v>
      </c>
      <c r="V81" s="31">
        <f>('NE Energy Use'!V81-'NE Energy Use'!U81)/'NE Energy Use'!U81</f>
        <v>0.017554779369497807</v>
      </c>
      <c r="W81" s="31">
        <f>('NE Energy Use'!W81-'NE Energy Use'!V81)/'NE Energy Use'!V81</f>
        <v>0.017212914843243724</v>
      </c>
      <c r="X81" s="31">
        <f>('NE Energy Use'!X81-'NE Energy Use'!W81)/'NE Energy Use'!W81</f>
        <v>0.017187846939931375</v>
      </c>
      <c r="Y81" s="31">
        <f>('NE Energy Use'!Y81-'NE Energy Use'!X81)/'NE Energy Use'!X81</f>
        <v>0.0170221638593199</v>
      </c>
      <c r="Z81" s="31">
        <f>('NE Energy Use'!Z81-'NE Energy Use'!Y81)/'NE Energy Use'!Y81</f>
        <v>0.016472211686623765</v>
      </c>
      <c r="AA81" s="31">
        <f>('NE Energy Use'!AA81-'NE Energy Use'!Z81)/'NE Energy Use'!Z81</f>
        <v>0.017072217011393692</v>
      </c>
      <c r="AC81" s="31">
        <f>('NE Energy Use'!AA81/'NE Energy Use'!B81)-1</f>
        <v>0.3939973361172</v>
      </c>
      <c r="AD81" s="31">
        <f>('NE Energy Use'!L81/'NE Energy Use'!B81)^(1/10)-1</f>
        <v>0.004601417173732303</v>
      </c>
      <c r="AE81" s="31">
        <f>('NE Energy Use'!V81/'NE Energy Use'!L81)^(1/10)-1</f>
        <v>0.02040677439769878</v>
      </c>
      <c r="AF81" s="31">
        <f>('NE Energy Use'!AA81/'NE Energy Use'!B81)^(1/25)-1</f>
        <v>0.013375680713801907</v>
      </c>
    </row>
    <row r="82" spans="1:32" ht="12">
      <c r="A82" s="23" t="s">
        <v>88</v>
      </c>
      <c r="C82" s="31">
        <f>('NE Energy Use'!C82-'NE Energy Use'!B82)/'NE Energy Use'!B82</f>
        <v>-0.062108814970216496</v>
      </c>
      <c r="D82" s="31">
        <f>('NE Energy Use'!D82-'NE Energy Use'!C82)/'NE Energy Use'!C82</f>
        <v>0.03917052972529365</v>
      </c>
      <c r="E82" s="31">
        <f>('NE Energy Use'!E82-'NE Energy Use'!D82)/'NE Energy Use'!D82</f>
        <v>-0.0570884312205732</v>
      </c>
      <c r="F82" s="31">
        <f>('NE Energy Use'!F82-'NE Energy Use'!E82)/'NE Energy Use'!E82</f>
        <v>0.001948003715416947</v>
      </c>
      <c r="G82" s="31">
        <f>('NE Energy Use'!G82-'NE Energy Use'!F82)/'NE Energy Use'!F82</f>
        <v>-0.004053758730708841</v>
      </c>
      <c r="H82" s="31">
        <f>('NE Energy Use'!H82-'NE Energy Use'!G82)/'NE Energy Use'!G82</f>
        <v>0.005355053443891923</v>
      </c>
      <c r="I82" s="31">
        <f>('NE Energy Use'!I82-'NE Energy Use'!H82)/'NE Energy Use'!H82</f>
        <v>0.003372690135313022</v>
      </c>
      <c r="J82" s="31">
        <f>('NE Energy Use'!J82-'NE Energy Use'!I82)/'NE Energy Use'!I82</f>
        <v>0.005721145749805401</v>
      </c>
      <c r="K82" s="31">
        <f>('NE Energy Use'!K82-'NE Energy Use'!J82)/'NE Energy Use'!J82</f>
        <v>0.0032064275504293965</v>
      </c>
      <c r="L82" s="31">
        <f>('NE Energy Use'!L82-'NE Energy Use'!K82)/'NE Energy Use'!K82</f>
        <v>0.003874406815467486</v>
      </c>
      <c r="M82" s="31">
        <f>('NE Energy Use'!M82-'NE Energy Use'!L82)/'NE Energy Use'!L82</f>
        <v>0.0050755095383533295</v>
      </c>
      <c r="N82" s="31">
        <f>('NE Energy Use'!N82-'NE Energy Use'!M82)/'NE Energy Use'!M82</f>
        <v>0.007079376248701598</v>
      </c>
      <c r="O82" s="31">
        <f>('NE Energy Use'!O82-'NE Energy Use'!N82)/'NE Energy Use'!N82</f>
        <v>0.0018497167146043472</v>
      </c>
      <c r="P82" s="31">
        <f>('NE Energy Use'!P82-'NE Energy Use'!O82)/'NE Energy Use'!O82</f>
        <v>0.0039014791518550934</v>
      </c>
      <c r="Q82" s="31">
        <f>('NE Energy Use'!Q82-'NE Energy Use'!P82)/'NE Energy Use'!P82</f>
        <v>0.0029990662483161414</v>
      </c>
      <c r="R82" s="31">
        <f>('NE Energy Use'!R82-'NE Energy Use'!Q82)/'NE Energy Use'!Q82</f>
        <v>0.004849436684727173</v>
      </c>
      <c r="S82" s="31">
        <f>('NE Energy Use'!S82-'NE Energy Use'!R82)/'NE Energy Use'!R82</f>
        <v>0.0044070884577492855</v>
      </c>
      <c r="T82" s="31">
        <f>('NE Energy Use'!T82-'NE Energy Use'!S82)/'NE Energy Use'!S82</f>
        <v>0.0041262540433094335</v>
      </c>
      <c r="U82" s="31">
        <f>('NE Energy Use'!U82-'NE Energy Use'!T82)/'NE Energy Use'!T82</f>
        <v>0.004397128218921536</v>
      </c>
      <c r="V82" s="31">
        <f>('NE Energy Use'!V82-'NE Energy Use'!U82)/'NE Energy Use'!U82</f>
        <v>0.005285265569836389</v>
      </c>
      <c r="W82" s="31">
        <f>('NE Energy Use'!W82-'NE Energy Use'!V82)/'NE Energy Use'!V82</f>
        <v>0.0014245100490647969</v>
      </c>
      <c r="X82" s="31">
        <f>('NE Energy Use'!X82-'NE Energy Use'!W82)/'NE Energy Use'!W82</f>
        <v>0.003960524338962737</v>
      </c>
      <c r="Y82" s="31">
        <f>('NE Energy Use'!Y82-'NE Energy Use'!X82)/'NE Energy Use'!X82</f>
        <v>0.004083707164633217</v>
      </c>
      <c r="Z82" s="31">
        <f>('NE Energy Use'!Z82-'NE Energy Use'!Y82)/'NE Energy Use'!Y82</f>
        <v>0.0056264458950369585</v>
      </c>
      <c r="AA82" s="31">
        <f>('NE Energy Use'!AA82-'NE Energy Use'!Z82)/'NE Energy Use'!Z82</f>
        <v>0.0036853141681630324</v>
      </c>
      <c r="AC82" s="31">
        <f>('NE Energy Use'!AA82/'NE Energy Use'!B82)-1</f>
        <v>-0.0025070812028981093</v>
      </c>
      <c r="AD82" s="31">
        <f>('NE Energy Use'!L82/'NE Energy Use'!B82)^(1/10)-1</f>
        <v>-0.006490479300086394</v>
      </c>
      <c r="AE82" s="31">
        <f>('NE Energy Use'!V82/'NE Energy Use'!L82)^(1/10)-1</f>
        <v>0.004396165377330785</v>
      </c>
      <c r="AF82" s="31">
        <f>('NE Energy Use'!AA82/'NE Energy Use'!B82)^(1/25)-1</f>
        <v>-0.00010040412691181277</v>
      </c>
    </row>
    <row r="83" spans="1:32" ht="12">
      <c r="A83" s="23" t="s">
        <v>167</v>
      </c>
      <c r="C83" s="31">
        <f>('NE Energy Use'!C83-'NE Energy Use'!B83)/'NE Energy Use'!B83</f>
        <v>0.012733307535435019</v>
      </c>
      <c r="D83" s="31">
        <f>('NE Energy Use'!D83-'NE Energy Use'!C83)/'NE Energy Use'!C83</f>
        <v>0.02430908143027103</v>
      </c>
      <c r="E83" s="31">
        <f>('NE Energy Use'!E83-'NE Energy Use'!D83)/'NE Energy Use'!D83</f>
        <v>0.016768612507254057</v>
      </c>
      <c r="F83" s="31">
        <f>('NE Energy Use'!F83-'NE Energy Use'!E83)/'NE Energy Use'!E83</f>
        <v>0.01695623124212988</v>
      </c>
      <c r="G83" s="31">
        <f>('NE Energy Use'!G83-'NE Energy Use'!F83)/'NE Energy Use'!F83</f>
        <v>0.020795769766052886</v>
      </c>
      <c r="H83" s="31">
        <f>('NE Energy Use'!H83-'NE Energy Use'!G83)/'NE Energy Use'!G83</f>
        <v>0.02213974926552074</v>
      </c>
      <c r="I83" s="31">
        <f>('NE Energy Use'!I83-'NE Energy Use'!H83)/'NE Energy Use'!H83</f>
        <v>0.02301719122075689</v>
      </c>
      <c r="J83" s="31">
        <f>('NE Energy Use'!J83-'NE Energy Use'!I83)/'NE Energy Use'!I83</f>
        <v>0.023086124844965385</v>
      </c>
      <c r="K83" s="31">
        <f>('NE Energy Use'!K83-'NE Energy Use'!J83)/'NE Energy Use'!J83</f>
        <v>0.021745695090401973</v>
      </c>
      <c r="L83" s="31">
        <f>('NE Energy Use'!L83-'NE Energy Use'!K83)/'NE Energy Use'!K83</f>
        <v>0.021875497086983154</v>
      </c>
      <c r="M83" s="31">
        <f>('NE Energy Use'!M83-'NE Energy Use'!L83)/'NE Energy Use'!L83</f>
        <v>0.01940971910695713</v>
      </c>
      <c r="N83" s="31">
        <f>('NE Energy Use'!N83-'NE Energy Use'!M83)/'NE Energy Use'!M83</f>
        <v>0.017799188813458676</v>
      </c>
      <c r="O83" s="31">
        <f>('NE Energy Use'!O83-'NE Energy Use'!N83)/'NE Energy Use'!N83</f>
        <v>0.016821682101374146</v>
      </c>
      <c r="P83" s="31">
        <f>('NE Energy Use'!P83-'NE Energy Use'!O83)/'NE Energy Use'!O83</f>
        <v>0.01443912635608836</v>
      </c>
      <c r="Q83" s="31">
        <f>('NE Energy Use'!Q83-'NE Energy Use'!P83)/'NE Energy Use'!P83</f>
        <v>0.013107177619452993</v>
      </c>
      <c r="R83" s="31">
        <f>('NE Energy Use'!R83-'NE Energy Use'!Q83)/'NE Energy Use'!Q83</f>
        <v>0.012032585621093429</v>
      </c>
      <c r="S83" s="31">
        <f>('NE Energy Use'!S83-'NE Energy Use'!R83)/'NE Energy Use'!R83</f>
        <v>0.01112899974878597</v>
      </c>
      <c r="T83" s="31">
        <f>('NE Energy Use'!T83-'NE Energy Use'!S83)/'NE Energy Use'!S83</f>
        <v>0.011630642769184222</v>
      </c>
      <c r="U83" s="31">
        <f>('NE Energy Use'!U83-'NE Energy Use'!T83)/'NE Energy Use'!T83</f>
        <v>0.0125646885516489</v>
      </c>
      <c r="V83" s="31">
        <f>('NE Energy Use'!V83-'NE Energy Use'!U83)/'NE Energy Use'!U83</f>
        <v>0.009713002105751897</v>
      </c>
      <c r="W83" s="31">
        <f>('NE Energy Use'!W83-'NE Energy Use'!V83)/'NE Energy Use'!V83</f>
        <v>0.009197201074235578</v>
      </c>
      <c r="X83" s="31">
        <f>('NE Energy Use'!X83-'NE Energy Use'!W83)/'NE Energy Use'!W83</f>
        <v>0.010114445251160335</v>
      </c>
      <c r="Y83" s="31">
        <f>('NE Energy Use'!Y83-'NE Energy Use'!X83)/'NE Energy Use'!X83</f>
        <v>0.011611086710957922</v>
      </c>
      <c r="Z83" s="31">
        <f>('NE Energy Use'!Z83-'NE Energy Use'!Y83)/'NE Energy Use'!Y83</f>
        <v>0.012800393288356478</v>
      </c>
      <c r="AA83" s="31">
        <f>('NE Energy Use'!AA83-'NE Energy Use'!Z83)/'NE Energy Use'!Z83</f>
        <v>0.011105655817240684</v>
      </c>
      <c r="AC83" s="31">
        <f>('NE Energy Use'!AA83/'NE Energy Use'!B83)-1</f>
        <v>0.48216650852201104</v>
      </c>
      <c r="AD83" s="31">
        <f>('NE Energy Use'!L83/'NE Energy Use'!B83)^(1/10)-1</f>
        <v>0.020336817247844863</v>
      </c>
      <c r="AE83" s="31">
        <f>('NE Energy Use'!V83/'NE Energy Use'!L83)^(1/10)-1</f>
        <v>0.013860216272052917</v>
      </c>
      <c r="AF83" s="31">
        <f>('NE Energy Use'!AA83/'NE Energy Use'!B83)^(1/25)-1</f>
        <v>0.015864724362987248</v>
      </c>
    </row>
    <row r="84" spans="1:32" ht="12">
      <c r="A84" s="23" t="s">
        <v>170</v>
      </c>
      <c r="C84" s="31">
        <f>('NE Energy Use'!C84-'NE Energy Use'!B84)/'NE Energy Use'!B84</f>
        <v>-0.1314368236360695</v>
      </c>
      <c r="D84" s="31">
        <f>('NE Energy Use'!D84-'NE Energy Use'!C84)/'NE Energy Use'!C84</f>
        <v>0.06472361710528401</v>
      </c>
      <c r="E84" s="31">
        <f>('NE Energy Use'!E84-'NE Energy Use'!D84)/'NE Energy Use'!D84</f>
        <v>0.031001452760321607</v>
      </c>
      <c r="F84" s="31">
        <f>('NE Energy Use'!F84-'NE Energy Use'!E84)/'NE Energy Use'!E84</f>
        <v>0.008347758966123407</v>
      </c>
      <c r="G84" s="31">
        <f>('NE Energy Use'!G84-'NE Energy Use'!F84)/'NE Energy Use'!F84</f>
        <v>-0.004705344649216228</v>
      </c>
      <c r="H84" s="31">
        <f>('NE Energy Use'!H84-'NE Energy Use'!G84)/'NE Energy Use'!G84</f>
        <v>0.012787723785167083</v>
      </c>
      <c r="I84" s="31">
        <f>('NE Energy Use'!I84-'NE Energy Use'!H84)/'NE Energy Use'!H84</f>
        <v>0.02247681723181345</v>
      </c>
      <c r="J84" s="31">
        <f>('NE Energy Use'!J84-'NE Energy Use'!I84)/'NE Energy Use'!I84</f>
        <v>0.0250694910359595</v>
      </c>
      <c r="K84" s="31">
        <f>('NE Energy Use'!K84-'NE Energy Use'!J84)/'NE Energy Use'!J84</f>
        <v>0.027577129699162792</v>
      </c>
      <c r="L84" s="31">
        <f>('NE Energy Use'!L84-'NE Energy Use'!K84)/'NE Energy Use'!K84</f>
        <v>0.031094628561617287</v>
      </c>
      <c r="M84" s="31">
        <f>('NE Energy Use'!M84-'NE Energy Use'!L84)/'NE Energy Use'!L84</f>
        <v>0.02888650870569595</v>
      </c>
      <c r="N84" s="31">
        <f>('NE Energy Use'!N84-'NE Energy Use'!M84)/'NE Energy Use'!M84</f>
        <v>0.023575295035726074</v>
      </c>
      <c r="O84" s="31">
        <f>('NE Energy Use'!O84-'NE Energy Use'!N84)/'NE Energy Use'!N84</f>
        <v>0.015269138831748966</v>
      </c>
      <c r="P84" s="31">
        <f>('NE Energy Use'!P84-'NE Energy Use'!O84)/'NE Energy Use'!O84</f>
        <v>0.01452113523779474</v>
      </c>
      <c r="Q84" s="31">
        <f>('NE Energy Use'!Q84-'NE Energy Use'!P84)/'NE Energy Use'!P84</f>
        <v>0.011124263266091903</v>
      </c>
      <c r="R84" s="31">
        <f>('NE Energy Use'!R84-'NE Energy Use'!Q84)/'NE Energy Use'!Q84</f>
        <v>0.008701181618630855</v>
      </c>
      <c r="S84" s="31">
        <f>('NE Energy Use'!S84-'NE Energy Use'!R84)/'NE Energy Use'!R84</f>
        <v>0.013163398788658374</v>
      </c>
      <c r="T84" s="31">
        <f>('NE Energy Use'!T84-'NE Energy Use'!S84)/'NE Energy Use'!S84</f>
        <v>0.013237658574561105</v>
      </c>
      <c r="U84" s="31">
        <f>('NE Energy Use'!U84-'NE Energy Use'!T84)/'NE Energy Use'!T84</f>
        <v>0.01532340838787003</v>
      </c>
      <c r="V84" s="31">
        <f>('NE Energy Use'!V84-'NE Energy Use'!U84)/'NE Energy Use'!U84</f>
        <v>0.011251639357319173</v>
      </c>
      <c r="W84" s="31">
        <f>('NE Energy Use'!W84-'NE Energy Use'!V84)/'NE Energy Use'!V84</f>
        <v>0.012113003029228976</v>
      </c>
      <c r="X84" s="31">
        <f>('NE Energy Use'!X84-'NE Energy Use'!W84)/'NE Energy Use'!W84</f>
        <v>0.012712841137426838</v>
      </c>
      <c r="Y84" s="31">
        <f>('NE Energy Use'!Y84-'NE Energy Use'!X84)/'NE Energy Use'!X84</f>
        <v>0.010694193735983152</v>
      </c>
      <c r="Z84" s="31">
        <f>('NE Energy Use'!Z84-'NE Energy Use'!Y84)/'NE Energy Use'!Y84</f>
        <v>0.012598239216702877</v>
      </c>
      <c r="AA84" s="31">
        <f>('NE Energy Use'!AA84-'NE Energy Use'!Z84)/'NE Energy Use'!Z84</f>
        <v>0.009229951012916425</v>
      </c>
      <c r="AC84" s="31">
        <f>('NE Energy Use'!AA84/'NE Energy Use'!B84)-1</f>
        <v>0.3286518736793802</v>
      </c>
      <c r="AD84" s="31">
        <f>('NE Energy Use'!L84/'NE Energy Use'!B84)^(1/10)-1</f>
        <v>0.007371766512771272</v>
      </c>
      <c r="AE84" s="31">
        <f>('NE Energy Use'!V84/'NE Energy Use'!L84)^(1/10)-1</f>
        <v>0.015488726913609696</v>
      </c>
      <c r="AF84" s="31">
        <f>('NE Energy Use'!AA84/'NE Energy Use'!B84)^(1/25)-1</f>
        <v>0.011431437137241929</v>
      </c>
    </row>
    <row r="85" spans="1:32" ht="12">
      <c r="A85" s="23" t="s">
        <v>165</v>
      </c>
      <c r="C85" s="31">
        <f>('NE Energy Use'!C85-'NE Energy Use'!B85)/'NE Energy Use'!B85</f>
        <v>-0.10117564360348873</v>
      </c>
      <c r="D85" s="31">
        <f>('NE Energy Use'!D85-'NE Energy Use'!C85)/'NE Energy Use'!C85</f>
        <v>-0.30392039961475925</v>
      </c>
      <c r="E85" s="31">
        <f>('NE Energy Use'!E85-'NE Energy Use'!D85)/'NE Energy Use'!D85</f>
        <v>0.07043690561318611</v>
      </c>
      <c r="F85" s="31">
        <f>('NE Energy Use'!F85-'NE Energy Use'!E85)/'NE Energy Use'!E85</f>
        <v>0.04028459308974195</v>
      </c>
      <c r="G85" s="31">
        <f>('NE Energy Use'!G85-'NE Energy Use'!F85)/'NE Energy Use'!F85</f>
        <v>0.011787577590412171</v>
      </c>
      <c r="H85" s="31">
        <f>('NE Energy Use'!H85-'NE Energy Use'!G85)/'NE Energy Use'!G85</f>
        <v>0.020230843031132647</v>
      </c>
      <c r="I85" s="31">
        <f>('NE Energy Use'!I85-'NE Energy Use'!H85)/'NE Energy Use'!H85</f>
        <v>0.007186513543125357</v>
      </c>
      <c r="J85" s="31">
        <f>('NE Energy Use'!J85-'NE Energy Use'!I85)/'NE Energy Use'!I85</f>
        <v>0.016786107557382222</v>
      </c>
      <c r="K85" s="31">
        <f>('NE Energy Use'!K85-'NE Energy Use'!J85)/'NE Energy Use'!J85</f>
        <v>0.009687112939211484</v>
      </c>
      <c r="L85" s="31">
        <f>('NE Energy Use'!L85-'NE Energy Use'!K85)/'NE Energy Use'!K85</f>
        <v>0.006978438762464409</v>
      </c>
      <c r="M85" s="31">
        <f>('NE Energy Use'!M85-'NE Energy Use'!L85)/'NE Energy Use'!L85</f>
        <v>0.005508350012767857</v>
      </c>
      <c r="N85" s="31">
        <f>('NE Energy Use'!N85-'NE Energy Use'!M85)/'NE Energy Use'!M85</f>
        <v>0.003540538750449098</v>
      </c>
      <c r="O85" s="31">
        <f>('NE Energy Use'!O85-'NE Energy Use'!N85)/'NE Energy Use'!N85</f>
        <v>0.0004762092161313167</v>
      </c>
      <c r="P85" s="31">
        <f>('NE Energy Use'!P85-'NE Energy Use'!O85)/'NE Energy Use'!O85</f>
        <v>-0.00021784567157052953</v>
      </c>
      <c r="Q85" s="31">
        <f>('NE Energy Use'!Q85-'NE Energy Use'!P85)/'NE Energy Use'!P85</f>
        <v>-0.0005187086190871666</v>
      </c>
      <c r="R85" s="31">
        <f>('NE Energy Use'!R85-'NE Energy Use'!Q85)/'NE Energy Use'!Q85</f>
        <v>-0.00126484612109477</v>
      </c>
      <c r="S85" s="31">
        <f>('NE Energy Use'!S85-'NE Energy Use'!R85)/'NE Energy Use'!R85</f>
        <v>-0.001345686515668986</v>
      </c>
      <c r="T85" s="31">
        <f>('NE Energy Use'!T85-'NE Energy Use'!S85)/'NE Energy Use'!S85</f>
        <v>0.0007538489325661908</v>
      </c>
      <c r="U85" s="31">
        <f>('NE Energy Use'!U85-'NE Energy Use'!T85)/'NE Energy Use'!T85</f>
        <v>0.0035126642556013617</v>
      </c>
      <c r="V85" s="31">
        <f>('NE Energy Use'!V85-'NE Energy Use'!U85)/'NE Energy Use'!U85</f>
        <v>0.003999933955308248</v>
      </c>
      <c r="W85" s="31">
        <f>('NE Energy Use'!W85-'NE Energy Use'!V85)/'NE Energy Use'!V85</f>
        <v>9.581819496410483E-05</v>
      </c>
      <c r="X85" s="31">
        <f>('NE Energy Use'!X85-'NE Energy Use'!W85)/'NE Energy Use'!W85</f>
        <v>0.002021094562954816</v>
      </c>
      <c r="Y85" s="31">
        <f>('NE Energy Use'!Y85-'NE Energy Use'!X85)/'NE Energy Use'!X85</f>
        <v>0.0036099359564237855</v>
      </c>
      <c r="Z85" s="31">
        <f>('NE Energy Use'!Z85-'NE Energy Use'!Y85)/'NE Energy Use'!Y85</f>
        <v>0.00406087776041776</v>
      </c>
      <c r="AA85" s="31">
        <f>('NE Energy Use'!AA85-'NE Energy Use'!Z85)/'NE Energy Use'!Z85</f>
        <v>0.0032230460375921987</v>
      </c>
      <c r="AC85" s="31">
        <f>('NE Energy Use'!AA85/'NE Energy Use'!B85)-1</f>
        <v>-0.2303753258363015</v>
      </c>
      <c r="AD85" s="31">
        <f>('NE Energy Use'!L85/'NE Energy Use'!B85)^(1/10)-1</f>
        <v>-0.028510466239849097</v>
      </c>
      <c r="AE85" s="31">
        <f>('NE Energy Use'!V85/'NE Energy Use'!L85)^(1/10)-1</f>
        <v>0.0014417076425949915</v>
      </c>
      <c r="AF85" s="31">
        <f>('NE Energy Use'!AA85/'NE Energy Use'!B85)^(1/25)-1</f>
        <v>-0.010419430467671686</v>
      </c>
    </row>
    <row r="86" spans="1:32" ht="12">
      <c r="A86" s="23" t="s">
        <v>189</v>
      </c>
      <c r="C86" s="31">
        <f>('NE Energy Use'!C86-'NE Energy Use'!B86)/'NE Energy Use'!B86</f>
        <v>0.0579835037611365</v>
      </c>
      <c r="D86" s="31">
        <f>('NE Energy Use'!D86-'NE Energy Use'!C86)/'NE Energy Use'!C86</f>
        <v>0.08217051347136763</v>
      </c>
      <c r="E86" s="31">
        <f>('NE Energy Use'!E86-'NE Energy Use'!D86)/'NE Energy Use'!D86</f>
        <v>-0.06478456139954132</v>
      </c>
      <c r="F86" s="31">
        <f>('NE Energy Use'!F86-'NE Energy Use'!E86)/'NE Energy Use'!E86</f>
        <v>-0.010644548921533114</v>
      </c>
      <c r="G86" s="31">
        <f>('NE Energy Use'!G86-'NE Energy Use'!F86)/'NE Energy Use'!F86</f>
        <v>-0.028780369414515904</v>
      </c>
      <c r="H86" s="31">
        <f>('NE Energy Use'!H86-'NE Energy Use'!G86)/'NE Energy Use'!G86</f>
        <v>-0.02024056334422206</v>
      </c>
      <c r="I86" s="31">
        <f>('NE Energy Use'!I86-'NE Energy Use'!H86)/'NE Energy Use'!H86</f>
        <v>-0.002172298669516735</v>
      </c>
      <c r="J86" s="31">
        <f>('NE Energy Use'!J86-'NE Energy Use'!I86)/'NE Energy Use'!I86</f>
        <v>-0.02317846544914503</v>
      </c>
      <c r="K86" s="31">
        <f>('NE Energy Use'!K86-'NE Energy Use'!J86)/'NE Energy Use'!J86</f>
        <v>0.010857461299575887</v>
      </c>
      <c r="L86" s="31">
        <f>('NE Energy Use'!L86-'NE Energy Use'!K86)/'NE Energy Use'!K86</f>
        <v>0.01628321640442095</v>
      </c>
      <c r="M86" s="31">
        <f>('NE Energy Use'!M86-'NE Energy Use'!L86)/'NE Energy Use'!L86</f>
        <v>0.014941898405927885</v>
      </c>
      <c r="N86" s="31">
        <f>('NE Energy Use'!N86-'NE Energy Use'!M86)/'NE Energy Use'!M86</f>
        <v>0.011258611493721028</v>
      </c>
      <c r="O86" s="31">
        <f>('NE Energy Use'!O86-'NE Energy Use'!N86)/'NE Energy Use'!N86</f>
        <v>0.0037274358237103507</v>
      </c>
      <c r="P86" s="31">
        <f>('NE Energy Use'!P86-'NE Energy Use'!O86)/'NE Energy Use'!O86</f>
        <v>0.006884059042186471</v>
      </c>
      <c r="Q86" s="31">
        <f>('NE Energy Use'!Q86-'NE Energy Use'!P86)/'NE Energy Use'!P86</f>
        <v>0.004671838177700306</v>
      </c>
      <c r="R86" s="31">
        <f>('NE Energy Use'!R86-'NE Energy Use'!Q86)/'NE Energy Use'!Q86</f>
        <v>0.0017037803342381669</v>
      </c>
      <c r="S86" s="31">
        <f>('NE Energy Use'!S86-'NE Energy Use'!R86)/'NE Energy Use'!R86</f>
        <v>0.0031887802109510656</v>
      </c>
      <c r="T86" s="31">
        <f>('NE Energy Use'!T86-'NE Energy Use'!S86)/'NE Energy Use'!S86</f>
        <v>0.0022498176175202713</v>
      </c>
      <c r="U86" s="31">
        <f>('NE Energy Use'!U86-'NE Energy Use'!T86)/'NE Energy Use'!T86</f>
        <v>0.006749192690166157</v>
      </c>
      <c r="V86" s="31">
        <f>('NE Energy Use'!V86-'NE Energy Use'!U86)/'NE Energy Use'!U86</f>
        <v>0.003452513845288351</v>
      </c>
      <c r="W86" s="31">
        <f>('NE Energy Use'!W86-'NE Energy Use'!V86)/'NE Energy Use'!V86</f>
        <v>0.00361955679402292</v>
      </c>
      <c r="X86" s="31">
        <f>('NE Energy Use'!X86-'NE Energy Use'!W86)/'NE Energy Use'!W86</f>
        <v>0.0028527253785619096</v>
      </c>
      <c r="Y86" s="31">
        <f>('NE Energy Use'!Y86-'NE Energy Use'!X86)/'NE Energy Use'!X86</f>
        <v>0.001973037334423771</v>
      </c>
      <c r="Z86" s="31">
        <f>('NE Energy Use'!Z86-'NE Energy Use'!Y86)/'NE Energy Use'!Y86</f>
        <v>0.003398550738215291</v>
      </c>
      <c r="AA86" s="31">
        <f>('NE Energy Use'!AA86-'NE Energy Use'!Z86)/'NE Energy Use'!Z86</f>
        <v>0.0015275705226783912</v>
      </c>
      <c r="AC86" s="31">
        <f>('NE Energy Use'!AA86/'NE Energy Use'!B86)-1</f>
        <v>0.08464756648803973</v>
      </c>
      <c r="AD86" s="31">
        <f>('NE Energy Use'!L86/'NE Energy Use'!B86)^(1/10)-1</f>
        <v>0.0009332064581646371</v>
      </c>
      <c r="AE86" s="31">
        <f>('NE Energy Use'!V86/'NE Energy Use'!L86)^(1/10)-1</f>
        <v>0.005874731408207712</v>
      </c>
      <c r="AF86" s="31">
        <f>('NE Energy Use'!AA86/'NE Energy Use'!B86)^(1/25)-1</f>
        <v>0.003255492070000532</v>
      </c>
    </row>
    <row r="87" spans="1:32" ht="12">
      <c r="A87" s="23" t="s">
        <v>89</v>
      </c>
      <c r="C87" s="31">
        <f>('NE Energy Use'!C87-'NE Energy Use'!B87)/'NE Energy Use'!B87</f>
        <v>0.00548715851256565</v>
      </c>
      <c r="D87" s="31">
        <f>('NE Energy Use'!D87-'NE Energy Use'!C87)/'NE Energy Use'!C87</f>
        <v>-0.010771341869995434</v>
      </c>
      <c r="E87" s="31">
        <f>('NE Energy Use'!E87-'NE Energy Use'!D87)/'NE Energy Use'!D87</f>
        <v>0.024679396286000178</v>
      </c>
      <c r="F87" s="31">
        <f>('NE Energy Use'!F87-'NE Energy Use'!E87)/'NE Energy Use'!E87</f>
        <v>0.013305567651137332</v>
      </c>
      <c r="G87" s="31">
        <f>('NE Energy Use'!G87-'NE Energy Use'!F87)/'NE Energy Use'!F87</f>
        <v>0.014280168488323962</v>
      </c>
      <c r="H87" s="31">
        <f>('NE Energy Use'!H87-'NE Energy Use'!G87)/'NE Energy Use'!G87</f>
        <v>0.017505916675350428</v>
      </c>
      <c r="I87" s="31">
        <f>('NE Energy Use'!I87-'NE Energy Use'!H87)/'NE Energy Use'!H87</f>
        <v>0.016968745665435606</v>
      </c>
      <c r="J87" s="31">
        <f>('NE Energy Use'!J87-'NE Energy Use'!I87)/'NE Energy Use'!I87</f>
        <v>0.016622385159861384</v>
      </c>
      <c r="K87" s="31">
        <f>('NE Energy Use'!K87-'NE Energy Use'!J87)/'NE Energy Use'!J87</f>
        <v>0.01578706931076638</v>
      </c>
      <c r="L87" s="31">
        <f>('NE Energy Use'!L87-'NE Energy Use'!K87)/'NE Energy Use'!K87</f>
        <v>0.016466372903182324</v>
      </c>
      <c r="M87" s="31">
        <f>('NE Energy Use'!M87-'NE Energy Use'!L87)/'NE Energy Use'!L87</f>
        <v>0.01470503869047026</v>
      </c>
      <c r="N87" s="31">
        <f>('NE Energy Use'!N87-'NE Energy Use'!M87)/'NE Energy Use'!M87</f>
        <v>0.013619744153895786</v>
      </c>
      <c r="O87" s="31">
        <f>('NE Energy Use'!O87-'NE Energy Use'!N87)/'NE Energy Use'!N87</f>
        <v>0.01118072894488962</v>
      </c>
      <c r="P87" s="31">
        <f>('NE Energy Use'!P87-'NE Energy Use'!O87)/'NE Energy Use'!O87</f>
        <v>0.010122715480383754</v>
      </c>
      <c r="Q87" s="31">
        <f>('NE Energy Use'!Q87-'NE Energy Use'!P87)/'NE Energy Use'!P87</f>
        <v>0.00930667903430465</v>
      </c>
      <c r="R87" s="31">
        <f>('NE Energy Use'!R87-'NE Energy Use'!Q87)/'NE Energy Use'!Q87</f>
        <v>0.009024769827952478</v>
      </c>
      <c r="S87" s="31">
        <f>('NE Energy Use'!S87-'NE Energy Use'!R87)/'NE Energy Use'!R87</f>
        <v>0.008629195857409311</v>
      </c>
      <c r="T87" s="31">
        <f>('NE Energy Use'!T87-'NE Energy Use'!S87)/'NE Energy Use'!S87</f>
        <v>0.00889235274057145</v>
      </c>
      <c r="U87" s="31">
        <f>('NE Energy Use'!U87-'NE Energy Use'!T87)/'NE Energy Use'!T87</f>
        <v>0.009400529042230269</v>
      </c>
      <c r="V87" s="31">
        <f>('NE Energy Use'!V87-'NE Energy Use'!U87)/'NE Energy Use'!U87</f>
        <v>0.007953211654186878</v>
      </c>
      <c r="W87" s="31">
        <f>('NE Energy Use'!W87-'NE Energy Use'!V87)/'NE Energy Use'!V87</f>
        <v>0.006960805263456804</v>
      </c>
      <c r="X87" s="31">
        <f>('NE Energy Use'!X87-'NE Energy Use'!W87)/'NE Energy Use'!W87</f>
        <v>0.008483935473838229</v>
      </c>
      <c r="Y87" s="31">
        <f>('NE Energy Use'!Y87-'NE Energy Use'!X87)/'NE Energy Use'!X87</f>
        <v>0.009553066488048174</v>
      </c>
      <c r="Z87" s="31">
        <f>('NE Energy Use'!Z87-'NE Energy Use'!Y87)/'NE Energy Use'!Y87</f>
        <v>0.011139901772894529</v>
      </c>
      <c r="AA87" s="31">
        <f>('NE Energy Use'!AA87-'NE Energy Use'!Z87)/'NE Energy Use'!Z87</f>
        <v>0.00904335252182344</v>
      </c>
      <c r="AC87" s="31">
        <f>('NE Energy Use'!AA87/'NE Energy Use'!B87)-1</f>
        <v>0.3183001977412505</v>
      </c>
      <c r="AD87" s="31">
        <f>('NE Energy Use'!L87/'NE Energy Use'!B87)^(1/10)-1</f>
        <v>0.012991846573397359</v>
      </c>
      <c r="AE87" s="31">
        <f>('NE Energy Use'!V87/'NE Energy Use'!L87)^(1/10)-1</f>
        <v>0.010281276097733771</v>
      </c>
      <c r="AF87" s="31">
        <f>('NE Energy Use'!AA87/'NE Energy Use'!B87)^(1/25)-1</f>
        <v>0.011115045275832403</v>
      </c>
    </row>
    <row r="88" spans="1:32" ht="12">
      <c r="A88" s="23" t="s">
        <v>90</v>
      </c>
      <c r="C88" s="31">
        <f>('NE Energy Use'!C88-'NE Energy Use'!B88)/'NE Energy Use'!B88</f>
        <v>-0.05833235658254754</v>
      </c>
      <c r="D88" s="31">
        <f>('NE Energy Use'!D88-'NE Energy Use'!C88)/'NE Energy Use'!C88</f>
        <v>0.022360739210469698</v>
      </c>
      <c r="E88" s="31">
        <f>('NE Energy Use'!E88-'NE Energy Use'!D88)/'NE Energy Use'!D88</f>
        <v>0.04427518713575975</v>
      </c>
      <c r="F88" s="31">
        <f>('NE Energy Use'!F88-'NE Energy Use'!E88)/'NE Energy Use'!E88</f>
        <v>0.02236053055856671</v>
      </c>
      <c r="G88" s="31">
        <f>('NE Energy Use'!G88-'NE Energy Use'!F88)/'NE Energy Use'!F88</f>
        <v>0.010803560062799486</v>
      </c>
      <c r="H88" s="31">
        <f>('NE Energy Use'!H88-'NE Energy Use'!G88)/'NE Energy Use'!G88</f>
        <v>0.01328825101328837</v>
      </c>
      <c r="I88" s="31">
        <f>('NE Energy Use'!I88-'NE Energy Use'!H88)/'NE Energy Use'!H88</f>
        <v>0.013831628805101486</v>
      </c>
      <c r="J88" s="31">
        <f>('NE Energy Use'!J88-'NE Energy Use'!I88)/'NE Energy Use'!I88</f>
        <v>0.011677415334447633</v>
      </c>
      <c r="K88" s="31">
        <f>('NE Energy Use'!K88-'NE Energy Use'!J88)/'NE Energy Use'!J88</f>
        <v>0.011098423748964154</v>
      </c>
      <c r="L88" s="31">
        <f>('NE Energy Use'!L88-'NE Energy Use'!K88)/'NE Energy Use'!K88</f>
        <v>0.014485230090761702</v>
      </c>
      <c r="M88" s="31">
        <f>('NE Energy Use'!M88-'NE Energy Use'!L88)/'NE Energy Use'!L88</f>
        <v>0.013533282116244015</v>
      </c>
      <c r="N88" s="31">
        <f>('NE Energy Use'!N88-'NE Energy Use'!M88)/'NE Energy Use'!M88</f>
        <v>0.013434069509710034</v>
      </c>
      <c r="O88" s="31">
        <f>('NE Energy Use'!O88-'NE Energy Use'!N88)/'NE Energy Use'!N88</f>
        <v>0.010561392912358058</v>
      </c>
      <c r="P88" s="31">
        <f>('NE Energy Use'!P88-'NE Energy Use'!O88)/'NE Energy Use'!O88</f>
        <v>0.012574014512643963</v>
      </c>
      <c r="Q88" s="31">
        <f>('NE Energy Use'!Q88-'NE Energy Use'!P88)/'NE Energy Use'!P88</f>
        <v>0.011106034601936121</v>
      </c>
      <c r="R88" s="31">
        <f>('NE Energy Use'!R88-'NE Energy Use'!Q88)/'NE Energy Use'!Q88</f>
        <v>0.011050371169490576</v>
      </c>
      <c r="S88" s="31">
        <f>('NE Energy Use'!S88-'NE Energy Use'!R88)/'NE Energy Use'!R88</f>
        <v>0.01197490236377495</v>
      </c>
      <c r="T88" s="31">
        <f>('NE Energy Use'!T88-'NE Energy Use'!S88)/'NE Energy Use'!S88</f>
        <v>0.014134473328398987</v>
      </c>
      <c r="U88" s="31">
        <f>('NE Energy Use'!U88-'NE Energy Use'!T88)/'NE Energy Use'!T88</f>
        <v>0.01580243457195115</v>
      </c>
      <c r="V88" s="31">
        <f>('NE Energy Use'!V88-'NE Energy Use'!U88)/'NE Energy Use'!U88</f>
        <v>0.015783173614381942</v>
      </c>
      <c r="W88" s="31">
        <f>('NE Energy Use'!W88-'NE Energy Use'!V88)/'NE Energy Use'!V88</f>
        <v>0.015704574859841013</v>
      </c>
      <c r="X88" s="31">
        <f>('NE Energy Use'!X88-'NE Energy Use'!W88)/'NE Energy Use'!W88</f>
        <v>0.018537119983289524</v>
      </c>
      <c r="Y88" s="31">
        <f>('NE Energy Use'!Y88-'NE Energy Use'!X88)/'NE Energy Use'!X88</f>
        <v>0.016491967530740965</v>
      </c>
      <c r="Z88" s="31">
        <f>('NE Energy Use'!Z88-'NE Energy Use'!Y88)/'NE Energy Use'!Y88</f>
        <v>0.01675301796214454</v>
      </c>
      <c r="AA88" s="31">
        <f>('NE Energy Use'!AA88-'NE Energy Use'!Z88)/'NE Energy Use'!Z88</f>
        <v>0.013498304882856634</v>
      </c>
      <c r="AC88" s="31">
        <f>('NE Energy Use'!AA88/'NE Energy Use'!B88)-1</f>
        <v>0.36559660210661793</v>
      </c>
      <c r="AD88" s="31">
        <f>('NE Energy Use'!L88/'NE Energy Use'!B88)^(1/10)-1</f>
        <v>0.010268394789763269</v>
      </c>
      <c r="AE88" s="31">
        <f>('NE Energy Use'!V88/'NE Energy Use'!L88)^(1/10)-1</f>
        <v>0.012993839531589835</v>
      </c>
      <c r="AF88" s="31">
        <f>('NE Energy Use'!AA88/'NE Energy Use'!B88)^(1/25)-1</f>
        <v>0.012541651231867235</v>
      </c>
    </row>
    <row r="89" spans="1:32" ht="12">
      <c r="A89" s="23" t="s">
        <v>172</v>
      </c>
      <c r="C89" s="31" t="e">
        <f>('NE Energy Use'!C89-'NE Energy Use'!B89)/'NE Energy Use'!B89</f>
        <v>#DIV/0!</v>
      </c>
      <c r="D89" s="31" t="e">
        <f>('NE Energy Use'!D89-'NE Energy Use'!C89)/'NE Energy Use'!C89</f>
        <v>#DIV/0!</v>
      </c>
      <c r="E89" s="31" t="e">
        <f>('NE Energy Use'!E89-'NE Energy Use'!D89)/'NE Energy Use'!D89</f>
        <v>#DIV/0!</v>
      </c>
      <c r="F89" s="31" t="e">
        <f>('NE Energy Use'!F89-'NE Energy Use'!E89)/'NE Energy Use'!E89</f>
        <v>#DIV/0!</v>
      </c>
      <c r="G89" s="31" t="e">
        <f>('NE Energy Use'!G89-'NE Energy Use'!F89)/'NE Energy Use'!F89</f>
        <v>#DIV/0!</v>
      </c>
      <c r="H89" s="31" t="e">
        <f>('NE Energy Use'!H89-'NE Energy Use'!G89)/'NE Energy Use'!G89</f>
        <v>#DIV/0!</v>
      </c>
      <c r="I89" s="31" t="e">
        <f>('NE Energy Use'!I89-'NE Energy Use'!H89)/'NE Energy Use'!H89</f>
        <v>#DIV/0!</v>
      </c>
      <c r="J89" s="31" t="e">
        <f>('NE Energy Use'!J89-'NE Energy Use'!I89)/'NE Energy Use'!I89</f>
        <v>#DIV/0!</v>
      </c>
      <c r="K89" s="31" t="e">
        <f>('NE Energy Use'!K89-'NE Energy Use'!J89)/'NE Energy Use'!J89</f>
        <v>#DIV/0!</v>
      </c>
      <c r="L89" s="31" t="e">
        <f>('NE Energy Use'!L89-'NE Energy Use'!K89)/'NE Energy Use'!K89</f>
        <v>#DIV/0!</v>
      </c>
      <c r="M89" s="31" t="e">
        <f>('NE Energy Use'!M89-'NE Energy Use'!L89)/'NE Energy Use'!L89</f>
        <v>#DIV/0!</v>
      </c>
      <c r="N89" s="31" t="e">
        <f>('NE Energy Use'!N89-'NE Energy Use'!M89)/'NE Energy Use'!M89</f>
        <v>#DIV/0!</v>
      </c>
      <c r="O89" s="31" t="e">
        <f>('NE Energy Use'!O89-'NE Energy Use'!N89)/'NE Energy Use'!N89</f>
        <v>#DIV/0!</v>
      </c>
      <c r="P89" s="31" t="e">
        <f>('NE Energy Use'!P89-'NE Energy Use'!O89)/'NE Energy Use'!O89</f>
        <v>#DIV/0!</v>
      </c>
      <c r="Q89" s="31" t="e">
        <f>('NE Energy Use'!Q89-'NE Energy Use'!P89)/'NE Energy Use'!P89</f>
        <v>#DIV/0!</v>
      </c>
      <c r="R89" s="31" t="e">
        <f>('NE Energy Use'!R89-'NE Energy Use'!Q89)/'NE Energy Use'!Q89</f>
        <v>#DIV/0!</v>
      </c>
      <c r="S89" s="31" t="e">
        <f>('NE Energy Use'!S89-'NE Energy Use'!R89)/'NE Energy Use'!R89</f>
        <v>#DIV/0!</v>
      </c>
      <c r="T89" s="31" t="e">
        <f>('NE Energy Use'!T89-'NE Energy Use'!S89)/'NE Energy Use'!S89</f>
        <v>#DIV/0!</v>
      </c>
      <c r="U89" s="31" t="e">
        <f>('NE Energy Use'!U89-'NE Energy Use'!T89)/'NE Energy Use'!T89</f>
        <v>#DIV/0!</v>
      </c>
      <c r="V89" s="31" t="e">
        <f>('NE Energy Use'!V89-'NE Energy Use'!U89)/'NE Energy Use'!U89</f>
        <v>#DIV/0!</v>
      </c>
      <c r="W89" s="31" t="e">
        <f>('NE Energy Use'!W89-'NE Energy Use'!V89)/'NE Energy Use'!V89</f>
        <v>#DIV/0!</v>
      </c>
      <c r="X89" s="31" t="e">
        <f>('NE Energy Use'!X89-'NE Energy Use'!W89)/'NE Energy Use'!W89</f>
        <v>#DIV/0!</v>
      </c>
      <c r="Y89" s="31" t="e">
        <f>('NE Energy Use'!Y89-'NE Energy Use'!X89)/'NE Energy Use'!X89</f>
        <v>#DIV/0!</v>
      </c>
      <c r="Z89" s="31" t="e">
        <f>('NE Energy Use'!Z89-'NE Energy Use'!Y89)/'NE Energy Use'!Y89</f>
        <v>#DIV/0!</v>
      </c>
      <c r="AA89" s="31" t="e">
        <f>('NE Energy Use'!AA89-'NE Energy Use'!Z89)/'NE Energy Use'!Z89</f>
        <v>#DIV/0!</v>
      </c>
      <c r="AC89" s="31" t="e">
        <f>('NE Energy Use'!AA89/'NE Energy Use'!B89)-1</f>
        <v>#DIV/0!</v>
      </c>
      <c r="AD89" s="31" t="e">
        <f>('NE Energy Use'!L89/'NE Energy Use'!B89)^(1/10)-1</f>
        <v>#DIV/0!</v>
      </c>
      <c r="AE89" s="31" t="e">
        <f>('NE Energy Use'!V89/'NE Energy Use'!L89)^(1/10)-1</f>
        <v>#DIV/0!</v>
      </c>
      <c r="AF89" s="31" t="e">
        <f>('NE Energy Use'!AA89/'NE Energy Use'!B89)^(1/25)-1</f>
        <v>#DIV/0!</v>
      </c>
    </row>
    <row r="90" spans="1:32" ht="12">
      <c r="A90" s="23" t="s">
        <v>190</v>
      </c>
      <c r="C90" s="31">
        <f>('NE Energy Use'!C90-'NE Energy Use'!B90)/'NE Energy Use'!B90</f>
        <v>-0.049110706335869406</v>
      </c>
      <c r="D90" s="31">
        <f>('NE Energy Use'!D90-'NE Energy Use'!C90)/'NE Energy Use'!C90</f>
        <v>-0.15877107292264497</v>
      </c>
      <c r="E90" s="31">
        <f>('NE Energy Use'!E90-'NE Energy Use'!D90)/'NE Energy Use'!D90</f>
        <v>0.09452722170769906</v>
      </c>
      <c r="F90" s="31">
        <f>('NE Energy Use'!F90-'NE Energy Use'!E90)/'NE Energy Use'!E90</f>
        <v>-0.02157895522377482</v>
      </c>
      <c r="G90" s="31">
        <f>('NE Energy Use'!G90-'NE Energy Use'!F90)/'NE Energy Use'!F90</f>
        <v>-0.011788621921718362</v>
      </c>
      <c r="H90" s="31">
        <f>('NE Energy Use'!H90-'NE Energy Use'!G90)/'NE Energy Use'!G90</f>
        <v>0.010225620970783205</v>
      </c>
      <c r="I90" s="31">
        <f>('NE Energy Use'!I90-'NE Energy Use'!H90)/'NE Energy Use'!H90</f>
        <v>0.02644616152536913</v>
      </c>
      <c r="J90" s="31">
        <f>('NE Energy Use'!J90-'NE Energy Use'!I90)/'NE Energy Use'!I90</f>
        <v>0.032363387125941494</v>
      </c>
      <c r="K90" s="31">
        <f>('NE Energy Use'!K90-'NE Energy Use'!J90)/'NE Energy Use'!J90</f>
        <v>0.06592531551128261</v>
      </c>
      <c r="L90" s="31">
        <f>('NE Energy Use'!L90-'NE Energy Use'!K90)/'NE Energy Use'!K90</f>
        <v>0.03263468866476667</v>
      </c>
      <c r="M90" s="31">
        <f>('NE Energy Use'!M90-'NE Energy Use'!L90)/'NE Energy Use'!L90</f>
        <v>0.0199761005164591</v>
      </c>
      <c r="N90" s="31">
        <f>('NE Energy Use'!N90-'NE Energy Use'!M90)/'NE Energy Use'!M90</f>
        <v>0.015373468420968917</v>
      </c>
      <c r="O90" s="31">
        <f>('NE Energy Use'!O90-'NE Energy Use'!N90)/'NE Energy Use'!N90</f>
        <v>0.008565532055925928</v>
      </c>
      <c r="P90" s="31">
        <f>('NE Energy Use'!P90-'NE Energy Use'!O90)/'NE Energy Use'!O90</f>
        <v>0.01842384356103845</v>
      </c>
      <c r="Q90" s="31">
        <f>('NE Energy Use'!Q90-'NE Energy Use'!P90)/'NE Energy Use'!P90</f>
        <v>0.0071429632585418915</v>
      </c>
      <c r="R90" s="31">
        <f>('NE Energy Use'!R90-'NE Energy Use'!Q90)/'NE Energy Use'!Q90</f>
        <v>0.00818535273507609</v>
      </c>
      <c r="S90" s="31">
        <f>('NE Energy Use'!S90-'NE Energy Use'!R90)/'NE Energy Use'!R90</f>
        <v>0.018834423444366435</v>
      </c>
      <c r="T90" s="31">
        <f>('NE Energy Use'!T90-'NE Energy Use'!S90)/'NE Energy Use'!S90</f>
        <v>0.014052159326795585</v>
      </c>
      <c r="U90" s="31">
        <f>('NE Energy Use'!U90-'NE Energy Use'!T90)/'NE Energy Use'!T90</f>
        <v>0.01705950603358475</v>
      </c>
      <c r="V90" s="31">
        <f>('NE Energy Use'!V90-'NE Energy Use'!U90)/'NE Energy Use'!U90</f>
        <v>-0.00092106426710419</v>
      </c>
      <c r="W90" s="31">
        <f>('NE Energy Use'!W90-'NE Energy Use'!V90)/'NE Energy Use'!V90</f>
        <v>0.02553013077331402</v>
      </c>
      <c r="X90" s="31">
        <f>('NE Energy Use'!X90-'NE Energy Use'!W90)/'NE Energy Use'!W90</f>
        <v>0.035698811827755715</v>
      </c>
      <c r="Y90" s="31">
        <f>('NE Energy Use'!Y90-'NE Energy Use'!X90)/'NE Energy Use'!X90</f>
        <v>0.016766770050430802</v>
      </c>
      <c r="Z90" s="31">
        <f>('NE Energy Use'!Z90-'NE Energy Use'!Y90)/'NE Energy Use'!Y90</f>
        <v>0.018776868732515155</v>
      </c>
      <c r="AA90" s="31">
        <f>('NE Energy Use'!AA90-'NE Energy Use'!Z90)/'NE Energy Use'!Z90</f>
        <v>0.02329936906894397</v>
      </c>
      <c r="AC90" s="31">
        <f>('NE Energy Use'!AA90/'NE Energy Use'!B90)-1</f>
        <v>0.2734505506813907</v>
      </c>
      <c r="AD90" s="31">
        <f>('NE Energy Use'!L90/'NE Energy Use'!B90)^(1/10)-1</f>
        <v>-0.00025164258648691096</v>
      </c>
      <c r="AE90" s="31">
        <f>('NE Energy Use'!V90/'NE Energy Use'!L90)^(1/10)-1</f>
        <v>0.012649159050084569</v>
      </c>
      <c r="AF90" s="31">
        <f>('NE Energy Use'!AA90/'NE Energy Use'!B90)^(1/25)-1</f>
        <v>0.009716105227895788</v>
      </c>
    </row>
    <row r="91" spans="1:32" ht="12">
      <c r="A91" s="23" t="s">
        <v>174</v>
      </c>
      <c r="C91" s="31">
        <f>('NE Energy Use'!C91-'NE Energy Use'!B91)/'NE Energy Use'!B91</f>
        <v>-0.058220200179632094</v>
      </c>
      <c r="D91" s="31">
        <f>('NE Energy Use'!D91-'NE Energy Use'!C91)/'NE Energy Use'!C91</f>
        <v>0.020135036411203244</v>
      </c>
      <c r="E91" s="31">
        <f>('NE Energy Use'!E91-'NE Energy Use'!D91)/'NE Energy Use'!D91</f>
        <v>0.04478449896093942</v>
      </c>
      <c r="F91" s="31">
        <f>('NE Energy Use'!F91-'NE Energy Use'!E91)/'NE Energy Use'!E91</f>
        <v>0.021893966170483715</v>
      </c>
      <c r="G91" s="31">
        <f>('NE Energy Use'!G91-'NE Energy Use'!F91)/'NE Energy Use'!F91</f>
        <v>0.01057394706789248</v>
      </c>
      <c r="H91" s="31">
        <f>('NE Energy Use'!H91-'NE Energy Use'!G91)/'NE Energy Use'!G91</f>
        <v>0.013257798127199256</v>
      </c>
      <c r="I91" s="31">
        <f>('NE Energy Use'!I91-'NE Energy Use'!H91)/'NE Energy Use'!H91</f>
        <v>0.01395667201092749</v>
      </c>
      <c r="J91" s="31">
        <f>('NE Energy Use'!J91-'NE Energy Use'!I91)/'NE Energy Use'!I91</f>
        <v>0.011884912205188771</v>
      </c>
      <c r="K91" s="31">
        <f>('NE Energy Use'!K91-'NE Energy Use'!J91)/'NE Energy Use'!J91</f>
        <v>0.011659567416656233</v>
      </c>
      <c r="L91" s="31">
        <f>('NE Energy Use'!L91-'NE Energy Use'!K91)/'NE Energy Use'!K91</f>
        <v>0.014680833974747292</v>
      </c>
      <c r="M91" s="31">
        <f>('NE Energy Use'!M91-'NE Energy Use'!L91)/'NE Energy Use'!L91</f>
        <v>0.013604031398201516</v>
      </c>
      <c r="N91" s="31">
        <f>('NE Energy Use'!N91-'NE Energy Use'!M91)/'NE Energy Use'!M91</f>
        <v>0.013455545807921285</v>
      </c>
      <c r="O91" s="31">
        <f>('NE Energy Use'!O91-'NE Energy Use'!N91)/'NE Energy Use'!N91</f>
        <v>0.010539229020731511</v>
      </c>
      <c r="P91" s="31">
        <f>('NE Energy Use'!P91-'NE Energy Use'!O91)/'NE Energy Use'!O91</f>
        <v>0.012638606116035052</v>
      </c>
      <c r="Q91" s="31">
        <f>('NE Energy Use'!Q91-'NE Energy Use'!P91)/'NE Energy Use'!P91</f>
        <v>0.011062075795299036</v>
      </c>
      <c r="R91" s="31">
        <f>('NE Energy Use'!R91-'NE Energy Use'!Q91)/'NE Energy Use'!Q91</f>
        <v>0.011018729550010223</v>
      </c>
      <c r="S91" s="31">
        <f>('NE Energy Use'!S91-'NE Energy Use'!R91)/'NE Energy Use'!R91</f>
        <v>0.012050482052808368</v>
      </c>
      <c r="T91" s="31">
        <f>('NE Energy Use'!T91-'NE Energy Use'!S91)/'NE Energy Use'!S91</f>
        <v>0.014133649845723989</v>
      </c>
      <c r="U91" s="31">
        <f>('NE Energy Use'!U91-'NE Energy Use'!T91)/'NE Energy Use'!T91</f>
        <v>0.01581632639548299</v>
      </c>
      <c r="V91" s="31">
        <f>('NE Energy Use'!V91-'NE Energy Use'!U91)/'NE Energy Use'!U91</f>
        <v>0.015597441598241679</v>
      </c>
      <c r="W91" s="31">
        <f>('NE Energy Use'!W91-'NE Energy Use'!V91)/'NE Energy Use'!V91</f>
        <v>0.01581204195139499</v>
      </c>
      <c r="X91" s="31">
        <f>('NE Energy Use'!X91-'NE Energy Use'!W91)/'NE Energy Use'!W91</f>
        <v>0.018726608482599626</v>
      </c>
      <c r="Y91" s="31">
        <f>('NE Energy Use'!Y91-'NE Energy Use'!X91)/'NE Energy Use'!X91</f>
        <v>0.016495045019827105</v>
      </c>
      <c r="Z91" s="31">
        <f>('NE Energy Use'!Z91-'NE Energy Use'!Y91)/'NE Energy Use'!Y91</f>
        <v>0.01677576789415406</v>
      </c>
      <c r="AA91" s="31">
        <f>('NE Energy Use'!AA91-'NE Energy Use'!Z91)/'NE Energy Use'!Z91</f>
        <v>0.01360855004126092</v>
      </c>
      <c r="AC91" s="31">
        <f>('NE Energy Use'!AA91/'NE Energy Use'!B91)-1</f>
        <v>0.3644750678034192</v>
      </c>
      <c r="AD91" s="31">
        <f>('NE Energy Use'!L91/'NE Energy Use'!B91)^(1/10)-1</f>
        <v>0.010146122360693344</v>
      </c>
      <c r="AE91" s="31">
        <f>('NE Energy Use'!V91/'NE Energy Use'!L91)^(1/10)-1</f>
        <v>0.012990067014200024</v>
      </c>
      <c r="AF91" s="31">
        <f>('NE Energy Use'!AA91/'NE Energy Use'!B91)^(1/25)-1</f>
        <v>0.012508374989009807</v>
      </c>
    </row>
    <row r="92" spans="1:32" ht="12">
      <c r="A92" s="23" t="s">
        <v>175</v>
      </c>
      <c r="C92" s="31" t="e">
        <f>('NE Energy Use'!C92-'NE Energy Use'!B92)/'NE Energy Use'!B92</f>
        <v>#DIV/0!</v>
      </c>
      <c r="D92" s="31" t="e">
        <f>('NE Energy Use'!D92-'NE Energy Use'!C92)/'NE Energy Use'!C92</f>
        <v>#DIV/0!</v>
      </c>
      <c r="E92" s="31" t="e">
        <f>('NE Energy Use'!E92-'NE Energy Use'!D92)/'NE Energy Use'!D92</f>
        <v>#DIV/0!</v>
      </c>
      <c r="F92" s="31" t="e">
        <f>('NE Energy Use'!F92-'NE Energy Use'!E92)/'NE Energy Use'!E92</f>
        <v>#DIV/0!</v>
      </c>
      <c r="G92" s="31" t="e">
        <f>('NE Energy Use'!G92-'NE Energy Use'!F92)/'NE Energy Use'!F92</f>
        <v>#DIV/0!</v>
      </c>
      <c r="H92" s="31" t="e">
        <f>('NE Energy Use'!H92-'NE Energy Use'!G92)/'NE Energy Use'!G92</f>
        <v>#DIV/0!</v>
      </c>
      <c r="I92" s="31" t="e">
        <f>('NE Energy Use'!I92-'NE Energy Use'!H92)/'NE Energy Use'!H92</f>
        <v>#DIV/0!</v>
      </c>
      <c r="J92" s="31" t="e">
        <f>('NE Energy Use'!J92-'NE Energy Use'!I92)/'NE Energy Use'!I92</f>
        <v>#DIV/0!</v>
      </c>
      <c r="K92" s="31" t="e">
        <f>('NE Energy Use'!K92-'NE Energy Use'!J92)/'NE Energy Use'!J92</f>
        <v>#DIV/0!</v>
      </c>
      <c r="L92" s="31" t="e">
        <f>('NE Energy Use'!L92-'NE Energy Use'!K92)/'NE Energy Use'!K92</f>
        <v>#DIV/0!</v>
      </c>
      <c r="M92" s="31" t="e">
        <f>('NE Energy Use'!M92-'NE Energy Use'!L92)/'NE Energy Use'!L92</f>
        <v>#DIV/0!</v>
      </c>
      <c r="N92" s="31" t="e">
        <f>('NE Energy Use'!N92-'NE Energy Use'!M92)/'NE Energy Use'!M92</f>
        <v>#DIV/0!</v>
      </c>
      <c r="O92" s="31" t="e">
        <f>('NE Energy Use'!O92-'NE Energy Use'!N92)/'NE Energy Use'!N92</f>
        <v>#DIV/0!</v>
      </c>
      <c r="P92" s="31" t="e">
        <f>('NE Energy Use'!P92-'NE Energy Use'!O92)/'NE Energy Use'!O92</f>
        <v>#DIV/0!</v>
      </c>
      <c r="Q92" s="31" t="e">
        <f>('NE Energy Use'!Q92-'NE Energy Use'!P92)/'NE Energy Use'!P92</f>
        <v>#DIV/0!</v>
      </c>
      <c r="R92" s="31" t="e">
        <f>('NE Energy Use'!R92-'NE Energy Use'!Q92)/'NE Energy Use'!Q92</f>
        <v>#DIV/0!</v>
      </c>
      <c r="S92" s="31" t="e">
        <f>('NE Energy Use'!S92-'NE Energy Use'!R92)/'NE Energy Use'!R92</f>
        <v>#DIV/0!</v>
      </c>
      <c r="T92" s="31" t="e">
        <f>('NE Energy Use'!T92-'NE Energy Use'!S92)/'NE Energy Use'!S92</f>
        <v>#DIV/0!</v>
      </c>
      <c r="U92" s="31" t="e">
        <f>('NE Energy Use'!U92-'NE Energy Use'!T92)/'NE Energy Use'!T92</f>
        <v>#DIV/0!</v>
      </c>
      <c r="V92" s="31" t="e">
        <f>('NE Energy Use'!V92-'NE Energy Use'!U92)/'NE Energy Use'!U92</f>
        <v>#DIV/0!</v>
      </c>
      <c r="W92" s="31" t="e">
        <f>('NE Energy Use'!W92-'NE Energy Use'!V92)/'NE Energy Use'!V92</f>
        <v>#DIV/0!</v>
      </c>
      <c r="X92" s="31" t="e">
        <f>('NE Energy Use'!X92-'NE Energy Use'!W92)/'NE Energy Use'!W92</f>
        <v>#DIV/0!</v>
      </c>
      <c r="Y92" s="31" t="e">
        <f>('NE Energy Use'!Y92-'NE Energy Use'!X92)/'NE Energy Use'!X92</f>
        <v>#DIV/0!</v>
      </c>
      <c r="Z92" s="31" t="e">
        <f>('NE Energy Use'!Z92-'NE Energy Use'!Y92)/'NE Energy Use'!Y92</f>
        <v>#DIV/0!</v>
      </c>
      <c r="AA92" s="31" t="e">
        <f>('NE Energy Use'!AA92-'NE Energy Use'!Z92)/'NE Energy Use'!Z92</f>
        <v>#DIV/0!</v>
      </c>
      <c r="AC92" s="31" t="e">
        <f>('NE Energy Use'!AA92/'NE Energy Use'!B92)-1</f>
        <v>#DIV/0!</v>
      </c>
      <c r="AD92" s="31" t="e">
        <f>('NE Energy Use'!L92/'NE Energy Use'!B92)^(1/10)-1</f>
        <v>#DIV/0!</v>
      </c>
      <c r="AE92" s="31" t="e">
        <f>('NE Energy Use'!V92/'NE Energy Use'!L92)^(1/10)-1</f>
        <v>#DIV/0!</v>
      </c>
      <c r="AF92" s="31" t="e">
        <f>('NE Energy Use'!AA92/'NE Energy Use'!B92)^(1/25)-1</f>
        <v>#DIV/0!</v>
      </c>
    </row>
    <row r="93" spans="1:32" ht="12">
      <c r="A93" s="23" t="s">
        <v>176</v>
      </c>
      <c r="C93" s="31">
        <f>('NE Energy Use'!C93-'NE Energy Use'!B93)/'NE Energy Use'!B93</f>
        <v>-0.024964166534775737</v>
      </c>
      <c r="D93" s="31">
        <f>('NE Energy Use'!D93-'NE Energy Use'!C93)/'NE Energy Use'!C93</f>
        <v>-0.03726989236495256</v>
      </c>
      <c r="E93" s="31">
        <f>('NE Energy Use'!E93-'NE Energy Use'!D93)/'NE Energy Use'!D93</f>
        <v>0.014319571030296411</v>
      </c>
      <c r="F93" s="31">
        <f>('NE Energy Use'!F93-'NE Energy Use'!E93)/'NE Energy Use'!E93</f>
        <v>0.010888905537397454</v>
      </c>
      <c r="G93" s="31">
        <f>('NE Energy Use'!G93-'NE Energy Use'!F93)/'NE Energy Use'!F93</f>
        <v>0.006429155385922889</v>
      </c>
      <c r="H93" s="31">
        <f>('NE Energy Use'!H93-'NE Energy Use'!G93)/'NE Energy Use'!G93</f>
        <v>-0.0011643988503276532</v>
      </c>
      <c r="I93" s="31">
        <f>('NE Energy Use'!I93-'NE Energy Use'!H93)/'NE Energy Use'!H93</f>
        <v>0.006835570771310395</v>
      </c>
      <c r="J93" s="31">
        <f>('NE Energy Use'!J93-'NE Energy Use'!I93)/'NE Energy Use'!I93</f>
        <v>0.008500755114183352</v>
      </c>
      <c r="K93" s="31">
        <f>('NE Energy Use'!K93-'NE Energy Use'!J93)/'NE Energy Use'!J93</f>
        <v>0.0018446458756382349</v>
      </c>
      <c r="L93" s="31">
        <f>('NE Energy Use'!L93-'NE Energy Use'!K93)/'NE Energy Use'!K93</f>
        <v>0.005231594300053848</v>
      </c>
      <c r="M93" s="31">
        <f>('NE Energy Use'!M93-'NE Energy Use'!L93)/'NE Energy Use'!L93</f>
        <v>0.0032915932573027505</v>
      </c>
      <c r="N93" s="31">
        <f>('NE Energy Use'!N93-'NE Energy Use'!M93)/'NE Energy Use'!M93</f>
        <v>0.004008362544603122</v>
      </c>
      <c r="O93" s="31">
        <f>('NE Energy Use'!O93-'NE Energy Use'!N93)/'NE Energy Use'!N93</f>
        <v>0.00280024334383091</v>
      </c>
      <c r="P93" s="31">
        <f>('NE Energy Use'!P93-'NE Energy Use'!O93)/'NE Energy Use'!O93</f>
        <v>0.0027165912801439766</v>
      </c>
      <c r="Q93" s="31">
        <f>('NE Energy Use'!Q93-'NE Energy Use'!P93)/'NE Energy Use'!P93</f>
        <v>0.0014280185242029114</v>
      </c>
      <c r="R93" s="31">
        <f>('NE Energy Use'!R93-'NE Energy Use'!Q93)/'NE Energy Use'!Q93</f>
        <v>0.00015770208077848662</v>
      </c>
      <c r="S93" s="31">
        <f>('NE Energy Use'!S93-'NE Energy Use'!R93)/'NE Energy Use'!R93</f>
        <v>0.0007528531803043592</v>
      </c>
      <c r="T93" s="31">
        <f>('NE Energy Use'!T93-'NE Energy Use'!S93)/'NE Energy Use'!S93</f>
        <v>-0.00032843200347960417</v>
      </c>
      <c r="U93" s="31">
        <f>('NE Energy Use'!U93-'NE Energy Use'!T93)/'NE Energy Use'!T93</f>
        <v>0.0017226146448889657</v>
      </c>
      <c r="V93" s="31">
        <f>('NE Energy Use'!V93-'NE Energy Use'!U93)/'NE Energy Use'!U93</f>
        <v>-0.0002349009648671804</v>
      </c>
      <c r="W93" s="31">
        <f>('NE Energy Use'!W93-'NE Energy Use'!V93)/'NE Energy Use'!V93</f>
        <v>0.00016402599590455743</v>
      </c>
      <c r="X93" s="31">
        <f>('NE Energy Use'!X93-'NE Energy Use'!W93)/'NE Energy Use'!W93</f>
        <v>-0.0008709681708778057</v>
      </c>
      <c r="Y93" s="31">
        <f>('NE Energy Use'!Y93-'NE Energy Use'!X93)/'NE Energy Use'!X93</f>
        <v>0.000949362175014327</v>
      </c>
      <c r="Z93" s="31">
        <f>('NE Energy Use'!Z93-'NE Energy Use'!Y93)/'NE Energy Use'!Y93</f>
        <v>-0.00034570100851621146</v>
      </c>
      <c r="AA93" s="31">
        <f>('NE Energy Use'!AA93-'NE Energy Use'!Z93)/'NE Energy Use'!Z93</f>
        <v>-0.00018621107024761015</v>
      </c>
      <c r="AC93" s="31">
        <f>('NE Energy Use'!AA93/'NE Energy Use'!B93)-1</f>
        <v>0.00538114992543548</v>
      </c>
      <c r="AD93" s="31">
        <f>('NE Energy Use'!L93/'NE Energy Use'!B93)^(1/10)-1</f>
        <v>-0.0010627966388513377</v>
      </c>
      <c r="AE93" s="31">
        <f>('NE Energy Use'!V93/'NE Energy Use'!L93)^(1/10)-1</f>
        <v>0.001630403049780238</v>
      </c>
      <c r="AF93" s="31">
        <f>('NE Energy Use'!AA93/'NE Energy Use'!B93)^(1/25)-1</f>
        <v>0.00021469197381174254</v>
      </c>
    </row>
    <row r="94" spans="1:32" ht="12">
      <c r="A94" s="23" t="s">
        <v>177</v>
      </c>
      <c r="C94" s="31" t="e">
        <f>('NE Energy Use'!C94-'NE Energy Use'!B94)/'NE Energy Use'!B94</f>
        <v>#DIV/0!</v>
      </c>
      <c r="D94" s="31" t="e">
        <f>('NE Energy Use'!D94-'NE Energy Use'!C94)/'NE Energy Use'!C94</f>
        <v>#DIV/0!</v>
      </c>
      <c r="E94" s="31" t="e">
        <f>('NE Energy Use'!E94-'NE Energy Use'!D94)/'NE Energy Use'!D94</f>
        <v>#DIV/0!</v>
      </c>
      <c r="F94" s="31" t="e">
        <f>('NE Energy Use'!F94-'NE Energy Use'!E94)/'NE Energy Use'!E94</f>
        <v>#DIV/0!</v>
      </c>
      <c r="G94" s="31" t="e">
        <f>('NE Energy Use'!G94-'NE Energy Use'!F94)/'NE Energy Use'!F94</f>
        <v>#DIV/0!</v>
      </c>
      <c r="H94" s="31" t="e">
        <f>('NE Energy Use'!H94-'NE Energy Use'!G94)/'NE Energy Use'!G94</f>
        <v>#DIV/0!</v>
      </c>
      <c r="I94" s="31" t="e">
        <f>('NE Energy Use'!I94-'NE Energy Use'!H94)/'NE Energy Use'!H94</f>
        <v>#DIV/0!</v>
      </c>
      <c r="J94" s="31" t="e">
        <f>('NE Energy Use'!J94-'NE Energy Use'!I94)/'NE Energy Use'!I94</f>
        <v>#DIV/0!</v>
      </c>
      <c r="K94" s="31" t="e">
        <f>('NE Energy Use'!K94-'NE Energy Use'!J94)/'NE Energy Use'!J94</f>
        <v>#DIV/0!</v>
      </c>
      <c r="L94" s="31" t="e">
        <f>('NE Energy Use'!L94-'NE Energy Use'!K94)/'NE Energy Use'!K94</f>
        <v>#DIV/0!</v>
      </c>
      <c r="M94" s="31" t="e">
        <f>('NE Energy Use'!M94-'NE Energy Use'!L94)/'NE Energy Use'!L94</f>
        <v>#DIV/0!</v>
      </c>
      <c r="N94" s="31" t="e">
        <f>('NE Energy Use'!N94-'NE Energy Use'!M94)/'NE Energy Use'!M94</f>
        <v>#DIV/0!</v>
      </c>
      <c r="O94" s="31" t="e">
        <f>('NE Energy Use'!O94-'NE Energy Use'!N94)/'NE Energy Use'!N94</f>
        <v>#DIV/0!</v>
      </c>
      <c r="P94" s="31" t="e">
        <f>('NE Energy Use'!P94-'NE Energy Use'!O94)/'NE Energy Use'!O94</f>
        <v>#DIV/0!</v>
      </c>
      <c r="Q94" s="31" t="e">
        <f>('NE Energy Use'!Q94-'NE Energy Use'!P94)/'NE Energy Use'!P94</f>
        <v>#DIV/0!</v>
      </c>
      <c r="R94" s="31" t="e">
        <f>('NE Energy Use'!R94-'NE Energy Use'!Q94)/'NE Energy Use'!Q94</f>
        <v>#DIV/0!</v>
      </c>
      <c r="S94" s="31" t="e">
        <f>('NE Energy Use'!S94-'NE Energy Use'!R94)/'NE Energy Use'!R94</f>
        <v>#DIV/0!</v>
      </c>
      <c r="T94" s="31" t="e">
        <f>('NE Energy Use'!T94-'NE Energy Use'!S94)/'NE Energy Use'!S94</f>
        <v>#DIV/0!</v>
      </c>
      <c r="U94" s="31" t="e">
        <f>('NE Energy Use'!U94-'NE Energy Use'!T94)/'NE Energy Use'!T94</f>
        <v>#DIV/0!</v>
      </c>
      <c r="V94" s="31" t="e">
        <f>('NE Energy Use'!V94-'NE Energy Use'!U94)/'NE Energy Use'!U94</f>
        <v>#DIV/0!</v>
      </c>
      <c r="W94" s="31" t="e">
        <f>('NE Energy Use'!W94-'NE Energy Use'!V94)/'NE Energy Use'!V94</f>
        <v>#DIV/0!</v>
      </c>
      <c r="X94" s="31" t="e">
        <f>('NE Energy Use'!X94-'NE Energy Use'!W94)/'NE Energy Use'!W94</f>
        <v>#DIV/0!</v>
      </c>
      <c r="Y94" s="31" t="e">
        <f>('NE Energy Use'!Y94-'NE Energy Use'!X94)/'NE Energy Use'!X94</f>
        <v>#DIV/0!</v>
      </c>
      <c r="Z94" s="31" t="e">
        <f>('NE Energy Use'!Z94-'NE Energy Use'!Y94)/'NE Energy Use'!Y94</f>
        <v>#DIV/0!</v>
      </c>
      <c r="AA94" s="31" t="e">
        <f>('NE Energy Use'!AA94-'NE Energy Use'!Z94)/'NE Energy Use'!Z94</f>
        <v>#DIV/0!</v>
      </c>
      <c r="AC94" s="31" t="e">
        <f>('NE Energy Use'!AA94/'NE Energy Use'!B94)-1</f>
        <v>#DIV/0!</v>
      </c>
      <c r="AD94" s="31" t="e">
        <f>('NE Energy Use'!L94/'NE Energy Use'!B94)^(1/10)-1</f>
        <v>#DIV/0!</v>
      </c>
      <c r="AE94" s="31" t="e">
        <f>('NE Energy Use'!V94/'NE Energy Use'!L94)^(1/10)-1</f>
        <v>#DIV/0!</v>
      </c>
      <c r="AF94" s="31" t="e">
        <f>('NE Energy Use'!AA94/'NE Energy Use'!B94)^(1/25)-1</f>
        <v>#DIV/0!</v>
      </c>
    </row>
    <row r="95" spans="1:32" ht="12">
      <c r="A95" s="23" t="s">
        <v>178</v>
      </c>
      <c r="C95" s="31">
        <f>('NE Energy Use'!C95-'NE Energy Use'!B95)/'NE Energy Use'!B95</f>
        <v>-0.024964166534775737</v>
      </c>
      <c r="D95" s="31">
        <f>('NE Energy Use'!D95-'NE Energy Use'!C95)/'NE Energy Use'!C95</f>
        <v>-0.03726989236495256</v>
      </c>
      <c r="E95" s="31">
        <f>('NE Energy Use'!E95-'NE Energy Use'!D95)/'NE Energy Use'!D95</f>
        <v>0.014319571030296411</v>
      </c>
      <c r="F95" s="31">
        <f>('NE Energy Use'!F95-'NE Energy Use'!E95)/'NE Energy Use'!E95</f>
        <v>0.010888905537397454</v>
      </c>
      <c r="G95" s="31">
        <f>('NE Energy Use'!G95-'NE Energy Use'!F95)/'NE Energy Use'!F95</f>
        <v>0.006429155385922889</v>
      </c>
      <c r="H95" s="31">
        <f>('NE Energy Use'!H95-'NE Energy Use'!G95)/'NE Energy Use'!G95</f>
        <v>-0.0011643988503276532</v>
      </c>
      <c r="I95" s="31">
        <f>('NE Energy Use'!I95-'NE Energy Use'!H95)/'NE Energy Use'!H95</f>
        <v>0.006835570771310395</v>
      </c>
      <c r="J95" s="31">
        <f>('NE Energy Use'!J95-'NE Energy Use'!I95)/'NE Energy Use'!I95</f>
        <v>0.008500755114183352</v>
      </c>
      <c r="K95" s="31">
        <f>('NE Energy Use'!K95-'NE Energy Use'!J95)/'NE Energy Use'!J95</f>
        <v>0.0018446458756382349</v>
      </c>
      <c r="L95" s="31">
        <f>('NE Energy Use'!L95-'NE Energy Use'!K95)/'NE Energy Use'!K95</f>
        <v>0.005231594300053848</v>
      </c>
      <c r="M95" s="31">
        <f>('NE Energy Use'!M95-'NE Energy Use'!L95)/'NE Energy Use'!L95</f>
        <v>0.0032915932573027505</v>
      </c>
      <c r="N95" s="31">
        <f>('NE Energy Use'!N95-'NE Energy Use'!M95)/'NE Energy Use'!M95</f>
        <v>0.004008362544603122</v>
      </c>
      <c r="O95" s="31">
        <f>('NE Energy Use'!O95-'NE Energy Use'!N95)/'NE Energy Use'!N95</f>
        <v>0.00280024334383091</v>
      </c>
      <c r="P95" s="31">
        <f>('NE Energy Use'!P95-'NE Energy Use'!O95)/'NE Energy Use'!O95</f>
        <v>0.0027165912801439766</v>
      </c>
      <c r="Q95" s="31">
        <f>('NE Energy Use'!Q95-'NE Energy Use'!P95)/'NE Energy Use'!P95</f>
        <v>0.0014280185242029114</v>
      </c>
      <c r="R95" s="31">
        <f>('NE Energy Use'!R95-'NE Energy Use'!Q95)/'NE Energy Use'!Q95</f>
        <v>0.00015770208077848662</v>
      </c>
      <c r="S95" s="31">
        <f>('NE Energy Use'!S95-'NE Energy Use'!R95)/'NE Energy Use'!R95</f>
        <v>0.0007528531803043592</v>
      </c>
      <c r="T95" s="31">
        <f>('NE Energy Use'!T95-'NE Energy Use'!S95)/'NE Energy Use'!S95</f>
        <v>-0.00032843200347960417</v>
      </c>
      <c r="U95" s="31">
        <f>('NE Energy Use'!U95-'NE Energy Use'!T95)/'NE Energy Use'!T95</f>
        <v>0.0017226146448889657</v>
      </c>
      <c r="V95" s="31">
        <f>('NE Energy Use'!V95-'NE Energy Use'!U95)/'NE Energy Use'!U95</f>
        <v>-0.0002349009648671804</v>
      </c>
      <c r="W95" s="31">
        <f>('NE Energy Use'!W95-'NE Energy Use'!V95)/'NE Energy Use'!V95</f>
        <v>0.00016402599590455743</v>
      </c>
      <c r="X95" s="31">
        <f>('NE Energy Use'!X95-'NE Energy Use'!W95)/'NE Energy Use'!W95</f>
        <v>-0.0008709681708778057</v>
      </c>
      <c r="Y95" s="31">
        <f>('NE Energy Use'!Y95-'NE Energy Use'!X95)/'NE Energy Use'!X95</f>
        <v>0.000949362175014327</v>
      </c>
      <c r="Z95" s="31">
        <f>('NE Energy Use'!Z95-'NE Energy Use'!Y95)/'NE Energy Use'!Y95</f>
        <v>-0.00034570100851621146</v>
      </c>
      <c r="AA95" s="31">
        <f>('NE Energy Use'!AA95-'NE Energy Use'!Z95)/'NE Energy Use'!Z95</f>
        <v>-0.00018621107024761015</v>
      </c>
      <c r="AC95" s="31">
        <f>('NE Energy Use'!AA95/'NE Energy Use'!B95)-1</f>
        <v>0.00538114992543548</v>
      </c>
      <c r="AD95" s="31">
        <f>('NE Energy Use'!L95/'NE Energy Use'!B95)^(1/10)-1</f>
        <v>-0.0010627966388513377</v>
      </c>
      <c r="AE95" s="31">
        <f>('NE Energy Use'!V95/'NE Energy Use'!L95)^(1/10)-1</f>
        <v>0.001630403049780238</v>
      </c>
      <c r="AF95" s="31">
        <f>('NE Energy Use'!AA95/'NE Energy Use'!B95)^(1/25)-1</f>
        <v>0.00021469197381174254</v>
      </c>
    </row>
    <row r="96" spans="1:32" ht="12">
      <c r="A96" s="23" t="s">
        <v>191</v>
      </c>
      <c r="C96" s="31">
        <f>('NE Energy Use'!C96-'NE Energy Use'!B96)/'NE Energy Use'!B96</f>
        <v>-0.03115665989320871</v>
      </c>
      <c r="D96" s="31">
        <f>('NE Energy Use'!D96-'NE Energy Use'!C96)/'NE Energy Use'!C96</f>
        <v>-0.012123007172635217</v>
      </c>
      <c r="E96" s="31">
        <f>('NE Energy Use'!E96-'NE Energy Use'!D96)/'NE Energy Use'!D96</f>
        <v>0.04138186543567285</v>
      </c>
      <c r="F96" s="31">
        <f>('NE Energy Use'!F96-'NE Energy Use'!E96)/'NE Energy Use'!E96</f>
        <v>0.020826197846890795</v>
      </c>
      <c r="G96" s="31">
        <f>('NE Energy Use'!G96-'NE Energy Use'!F96)/'NE Energy Use'!F96</f>
        <v>0.013339931115891986</v>
      </c>
      <c r="H96" s="31">
        <f>('NE Energy Use'!H96-'NE Energy Use'!G96)/'NE Energy Use'!G96</f>
        <v>0.013950048410822162</v>
      </c>
      <c r="I96" s="31">
        <f>('NE Energy Use'!I96-'NE Energy Use'!H96)/'NE Energy Use'!H96</f>
        <v>0.018252943254223598</v>
      </c>
      <c r="J96" s="31">
        <f>('NE Energy Use'!J96-'NE Energy Use'!I96)/'NE Energy Use'!I96</f>
        <v>0.017612488098749487</v>
      </c>
      <c r="K96" s="31">
        <f>('NE Energy Use'!K96-'NE Energy Use'!J96)/'NE Energy Use'!J96</f>
        <v>0.022382761196122578</v>
      </c>
      <c r="L96" s="31">
        <f>('NE Energy Use'!L96-'NE Energy Use'!K96)/'NE Energy Use'!K96</f>
        <v>0.026929571928195218</v>
      </c>
      <c r="M96" s="31">
        <f>('NE Energy Use'!M96-'NE Energy Use'!L96)/'NE Energy Use'!L96</f>
        <v>0.022451907373709914</v>
      </c>
      <c r="N96" s="31">
        <f>('NE Energy Use'!N96-'NE Energy Use'!M96)/'NE Energy Use'!M96</f>
        <v>0.020769687898745528</v>
      </c>
      <c r="O96" s="31">
        <f>('NE Energy Use'!O96-'NE Energy Use'!N96)/'NE Energy Use'!N96</f>
        <v>0.01735686556432159</v>
      </c>
      <c r="P96" s="31">
        <f>('NE Energy Use'!P96-'NE Energy Use'!O96)/'NE Energy Use'!O96</f>
        <v>0.017004494858908936</v>
      </c>
      <c r="Q96" s="31">
        <f>('NE Energy Use'!Q96-'NE Energy Use'!P96)/'NE Energy Use'!P96</f>
        <v>0.013681158764452006</v>
      </c>
      <c r="R96" s="31">
        <f>('NE Energy Use'!R96-'NE Energy Use'!Q96)/'NE Energy Use'!Q96</f>
        <v>0.013630359910570973</v>
      </c>
      <c r="S96" s="31">
        <f>('NE Energy Use'!S96-'NE Energy Use'!R96)/'NE Energy Use'!R96</f>
        <v>0.013458540725851955</v>
      </c>
      <c r="T96" s="31">
        <f>('NE Energy Use'!T96-'NE Energy Use'!S96)/'NE Energy Use'!S96</f>
        <v>0.014629093654239027</v>
      </c>
      <c r="U96" s="31">
        <f>('NE Energy Use'!U96-'NE Energy Use'!T96)/'NE Energy Use'!T96</f>
        <v>0.014977269751247552</v>
      </c>
      <c r="V96" s="31">
        <f>('NE Energy Use'!V96-'NE Energy Use'!U96)/'NE Energy Use'!U96</f>
        <v>0.01194493779725211</v>
      </c>
      <c r="W96" s="31">
        <f>('NE Energy Use'!W96-'NE Energy Use'!V96)/'NE Energy Use'!V96</f>
        <v>0.009557480736227883</v>
      </c>
      <c r="X96" s="31">
        <f>('NE Energy Use'!X96-'NE Energy Use'!W96)/'NE Energy Use'!W96</f>
        <v>0.012188647846686477</v>
      </c>
      <c r="Y96" s="31">
        <f>('NE Energy Use'!Y96-'NE Energy Use'!X96)/'NE Energy Use'!X96</f>
        <v>0.011104349113663235</v>
      </c>
      <c r="Z96" s="31">
        <f>('NE Energy Use'!Z96-'NE Energy Use'!Y96)/'NE Energy Use'!Y96</f>
        <v>0.011226868866386698</v>
      </c>
      <c r="AA96" s="31">
        <f>('NE Energy Use'!AA96-'NE Energy Use'!Z96)/'NE Energy Use'!Z96</f>
        <v>0.008603228802301285</v>
      </c>
      <c r="AC96" s="31">
        <f>('NE Energy Use'!AA96/'NE Energy Use'!B96)-1</f>
        <v>0.4044750182844836</v>
      </c>
      <c r="AD96" s="31">
        <f>('NE Energy Use'!L96/'NE Energy Use'!B96)^(1/10)-1</f>
        <v>0.012950502933701813</v>
      </c>
      <c r="AE96" s="31">
        <f>('NE Energy Use'!V96/'NE Energy Use'!L96)^(1/10)-1</f>
        <v>0.015985319894706418</v>
      </c>
      <c r="AF96" s="31">
        <f>('NE Energy Use'!AA96/'NE Energy Use'!B96)^(1/25)-1</f>
        <v>0.013679259721151027</v>
      </c>
    </row>
    <row r="97" spans="1:32" ht="12">
      <c r="A97" s="23" t="s">
        <v>187</v>
      </c>
      <c r="C97" s="31" t="e">
        <f>('NE Energy Use'!C97-'NE Energy Use'!B97)/'NE Energy Use'!B97</f>
        <v>#DIV/0!</v>
      </c>
      <c r="D97" s="31" t="e">
        <f>('NE Energy Use'!D97-'NE Energy Use'!C97)/'NE Energy Use'!C97</f>
        <v>#DIV/0!</v>
      </c>
      <c r="E97" s="31" t="e">
        <f>('NE Energy Use'!E97-'NE Energy Use'!D97)/'NE Energy Use'!D97</f>
        <v>#DIV/0!</v>
      </c>
      <c r="F97" s="31" t="e">
        <f>('NE Energy Use'!F97-'NE Energy Use'!E97)/'NE Energy Use'!E97</f>
        <v>#DIV/0!</v>
      </c>
      <c r="G97" s="31" t="e">
        <f>('NE Energy Use'!G97-'NE Energy Use'!F97)/'NE Energy Use'!F97</f>
        <v>#DIV/0!</v>
      </c>
      <c r="H97" s="31">
        <f>('NE Energy Use'!H97-'NE Energy Use'!G97)/'NE Energy Use'!G97</f>
        <v>1.844157696218993</v>
      </c>
      <c r="I97" s="31">
        <f>('NE Energy Use'!I97-'NE Energy Use'!H97)/'NE Energy Use'!H97</f>
        <v>0.7811817401999381</v>
      </c>
      <c r="J97" s="31">
        <f>('NE Energy Use'!J97-'NE Energy Use'!I97)/'NE Energy Use'!I97</f>
        <v>0.522918652172549</v>
      </c>
      <c r="K97" s="31">
        <f>('NE Energy Use'!K97-'NE Energy Use'!J97)/'NE Energy Use'!J97</f>
        <v>0.4468146980740875</v>
      </c>
      <c r="L97" s="31">
        <f>('NE Energy Use'!L97-'NE Energy Use'!K97)/'NE Energy Use'!K97</f>
        <v>0.5506090405853025</v>
      </c>
      <c r="M97" s="31">
        <f>('NE Energy Use'!M97-'NE Energy Use'!L97)/'NE Energy Use'!L97</f>
        <v>0.5296297631843668</v>
      </c>
      <c r="N97" s="31">
        <f>('NE Energy Use'!N97-'NE Energy Use'!M97)/'NE Energy Use'!M97</f>
        <v>0.4624758305786045</v>
      </c>
      <c r="O97" s="31">
        <f>('NE Energy Use'!O97-'NE Energy Use'!N97)/'NE Energy Use'!N97</f>
        <v>0.4148577331005453</v>
      </c>
      <c r="P97" s="31">
        <f>('NE Energy Use'!P97-'NE Energy Use'!O97)/'NE Energy Use'!O97</f>
        <v>0.24665315047072137</v>
      </c>
      <c r="Q97" s="31">
        <f>('NE Energy Use'!Q97-'NE Energy Use'!P97)/'NE Energy Use'!P97</f>
        <v>0.1514289360693532</v>
      </c>
      <c r="R97" s="31">
        <f>('NE Energy Use'!R97-'NE Energy Use'!Q97)/'NE Energy Use'!Q97</f>
        <v>0.1545309373968302</v>
      </c>
      <c r="S97" s="31">
        <f>('NE Energy Use'!S97-'NE Energy Use'!R97)/'NE Energy Use'!R97</f>
        <v>0.09619436312272717</v>
      </c>
      <c r="T97" s="31">
        <f>('NE Energy Use'!T97-'NE Energy Use'!S97)/'NE Energy Use'!S97</f>
        <v>0.10884443959559485</v>
      </c>
      <c r="U97" s="31">
        <f>('NE Energy Use'!U97-'NE Energy Use'!T97)/'NE Energy Use'!T97</f>
        <v>0.14576665870820923</v>
      </c>
      <c r="V97" s="31">
        <f>('NE Energy Use'!V97-'NE Energy Use'!U97)/'NE Energy Use'!U97</f>
        <v>0.1061812816033608</v>
      </c>
      <c r="W97" s="31">
        <f>('NE Energy Use'!W97-'NE Energy Use'!V97)/'NE Energy Use'!V97</f>
        <v>0.12098520734317264</v>
      </c>
      <c r="X97" s="31">
        <f>('NE Energy Use'!X97-'NE Energy Use'!W97)/'NE Energy Use'!W97</f>
        <v>0.16682737964673075</v>
      </c>
      <c r="Y97" s="31">
        <f>('NE Energy Use'!Y97-'NE Energy Use'!X97)/'NE Energy Use'!X97</f>
        <v>0.17097132244121857</v>
      </c>
      <c r="Z97" s="31">
        <f>('NE Energy Use'!Z97-'NE Energy Use'!Y97)/'NE Energy Use'!Y97</f>
        <v>0.20518233243554448</v>
      </c>
      <c r="AA97" s="31">
        <f>('NE Energy Use'!AA97-'NE Energy Use'!Z97)/'NE Energy Use'!Z97</f>
        <v>0.22039794151815703</v>
      </c>
      <c r="AC97" s="31" t="e">
        <f>('NE Energy Use'!AA97/'NE Energy Use'!B97)-1</f>
        <v>#DIV/0!</v>
      </c>
      <c r="AD97" s="31" t="e">
        <f>('NE Energy Use'!L97/'NE Energy Use'!B97)^(1/10)-1</f>
        <v>#DIV/0!</v>
      </c>
      <c r="AE97" s="31">
        <f>('NE Energy Use'!V97/'NE Energy Use'!L97)^(1/10)-1</f>
        <v>0.2323829527602954</v>
      </c>
      <c r="AF97" s="31" t="e">
        <f>('NE Energy Use'!AA97/'NE Energy Use'!B97)^(1/25)-1</f>
        <v>#DIV/0!</v>
      </c>
    </row>
    <row r="98" spans="1:32" ht="12">
      <c r="A98" s="23" t="s">
        <v>160</v>
      </c>
      <c r="C98" s="31">
        <f>('NE Energy Use'!C98-'NE Energy Use'!B98)/'NE Energy Use'!B98</f>
        <v>0.009047716157540403</v>
      </c>
      <c r="D98" s="31">
        <f>('NE Energy Use'!D98-'NE Energy Use'!C98)/'NE Energy Use'!C98</f>
        <v>0.004512786631584393</v>
      </c>
      <c r="E98" s="31">
        <f>('NE Energy Use'!E98-'NE Energy Use'!D98)/'NE Energy Use'!D98</f>
        <v>0.019924854370946845</v>
      </c>
      <c r="F98" s="31">
        <f>('NE Energy Use'!F98-'NE Energy Use'!E98)/'NE Energy Use'!E98</f>
        <v>0.02101774298581748</v>
      </c>
      <c r="G98" s="31">
        <f>('NE Energy Use'!G98-'NE Energy Use'!F98)/'NE Energy Use'!F98</f>
        <v>0.017258689522208485</v>
      </c>
      <c r="H98" s="31">
        <f>('NE Energy Use'!H98-'NE Energy Use'!G98)/'NE Energy Use'!G98</f>
        <v>0.01884433853292742</v>
      </c>
      <c r="I98" s="31">
        <f>('NE Energy Use'!I98-'NE Energy Use'!H98)/'NE Energy Use'!H98</f>
        <v>0.018588934050034343</v>
      </c>
      <c r="J98" s="31">
        <f>('NE Energy Use'!J98-'NE Energy Use'!I98)/'NE Energy Use'!I98</f>
        <v>0.016964172749348708</v>
      </c>
      <c r="K98" s="31">
        <f>('NE Energy Use'!K98-'NE Energy Use'!J98)/'NE Energy Use'!J98</f>
        <v>0.014658750859607191</v>
      </c>
      <c r="L98" s="31">
        <f>('NE Energy Use'!L98-'NE Energy Use'!K98)/'NE Energy Use'!K98</f>
        <v>0.013355324115496725</v>
      </c>
      <c r="M98" s="31">
        <f>('NE Energy Use'!M98-'NE Energy Use'!L98)/'NE Energy Use'!L98</f>
        <v>0.013083166668270288</v>
      </c>
      <c r="N98" s="31">
        <f>('NE Energy Use'!N98-'NE Energy Use'!M98)/'NE Energy Use'!M98</f>
        <v>0.01124154630914223</v>
      </c>
      <c r="O98" s="31">
        <f>('NE Energy Use'!O98-'NE Energy Use'!N98)/'NE Energy Use'!N98</f>
        <v>0.009257963514884704</v>
      </c>
      <c r="P98" s="31">
        <f>('NE Energy Use'!P98-'NE Energy Use'!O98)/'NE Energy Use'!O98</f>
        <v>0.009651443462567305</v>
      </c>
      <c r="Q98" s="31">
        <f>('NE Energy Use'!Q98-'NE Energy Use'!P98)/'NE Energy Use'!P98</f>
        <v>0.009167801957284184</v>
      </c>
      <c r="R98" s="31">
        <f>('NE Energy Use'!R98-'NE Energy Use'!Q98)/'NE Energy Use'!Q98</f>
        <v>0.008796829051580595</v>
      </c>
      <c r="S98" s="31">
        <f>('NE Energy Use'!S98-'NE Energy Use'!R98)/'NE Energy Use'!R98</f>
        <v>0.008163054058563496</v>
      </c>
      <c r="T98" s="31">
        <f>('NE Energy Use'!T98-'NE Energy Use'!S98)/'NE Energy Use'!S98</f>
        <v>0.009204998291424859</v>
      </c>
      <c r="U98" s="31">
        <f>('NE Energy Use'!U98-'NE Energy Use'!T98)/'NE Energy Use'!T98</f>
        <v>0.009959429318856903</v>
      </c>
      <c r="V98" s="31">
        <f>('NE Energy Use'!V98-'NE Energy Use'!U98)/'NE Energy Use'!U98</f>
        <v>0.009874931823761148</v>
      </c>
      <c r="W98" s="31">
        <f>('NE Energy Use'!W98-'NE Energy Use'!V98)/'NE Energy Use'!V98</f>
        <v>0.009048404677383645</v>
      </c>
      <c r="X98" s="31">
        <f>('NE Energy Use'!X98-'NE Energy Use'!W98)/'NE Energy Use'!W98</f>
        <v>0.011652190614421028</v>
      </c>
      <c r="Y98" s="31">
        <f>('NE Energy Use'!Y98-'NE Energy Use'!X98)/'NE Energy Use'!X98</f>
        <v>0.012485723215708048</v>
      </c>
      <c r="Z98" s="31">
        <f>('NE Energy Use'!Z98-'NE Energy Use'!Y98)/'NE Energy Use'!Y98</f>
        <v>0.01285412475657218</v>
      </c>
      <c r="AA98" s="31">
        <f>('NE Energy Use'!AA98-'NE Energy Use'!Z98)/'NE Energy Use'!Z98</f>
        <v>0.01139030570913305</v>
      </c>
      <c r="AC98" s="31">
        <f>('NE Energy Use'!AA98/'NE Energy Use'!B98)-1</f>
        <v>0.3605500218867468</v>
      </c>
      <c r="AD98" s="31">
        <f>('NE Energy Use'!L98/'NE Energy Use'!B98)^(1/10)-1</f>
        <v>0.01540529740883323</v>
      </c>
      <c r="AE98" s="31">
        <f>('NE Energy Use'!V98/'NE Energy Use'!L98)^(1/10)-1</f>
        <v>0.009839244635258648</v>
      </c>
      <c r="AF98" s="31">
        <f>('NE Energy Use'!AA98/'NE Energy Use'!B98)^(1/25)-1</f>
        <v>0.012391710649581</v>
      </c>
    </row>
    <row r="99" spans="1:32" ht="12">
      <c r="A99" s="23" t="s">
        <v>161</v>
      </c>
      <c r="C99" s="31">
        <f>('NE Energy Use'!C99-'NE Energy Use'!B99)/'NE Energy Use'!B99</f>
        <v>-0.008764026761970594</v>
      </c>
      <c r="D99" s="31">
        <f>('NE Energy Use'!D99-'NE Energy Use'!C99)/'NE Energy Use'!C99</f>
        <v>-0.002894998327819096</v>
      </c>
      <c r="E99" s="31">
        <f>('NE Energy Use'!E99-'NE Energy Use'!D99)/'NE Energy Use'!D99</f>
        <v>0.02874743468640038</v>
      </c>
      <c r="F99" s="31">
        <f>('NE Energy Use'!F99-'NE Energy Use'!E99)/'NE Energy Use'!E99</f>
        <v>0.016491844923158937</v>
      </c>
      <c r="G99" s="31">
        <f>('NE Energy Use'!G99-'NE Energy Use'!F99)/'NE Energy Use'!F99</f>
        <v>0.013907976922236512</v>
      </c>
      <c r="H99" s="31">
        <f>('NE Energy Use'!H99-'NE Energy Use'!G99)/'NE Energy Use'!G99</f>
        <v>0.016628865998734248</v>
      </c>
      <c r="I99" s="31">
        <f>('NE Energy Use'!I99-'NE Energy Use'!H99)/'NE Energy Use'!H99</f>
        <v>0.016660253514461053</v>
      </c>
      <c r="J99" s="31">
        <f>('NE Energy Use'!J99-'NE Energy Use'!I99)/'NE Energy Use'!I99</f>
        <v>0.01578299100041612</v>
      </c>
      <c r="K99" s="31">
        <f>('NE Energy Use'!K99-'NE Energy Use'!J99)/'NE Energy Use'!J99</f>
        <v>0.015150541059100096</v>
      </c>
      <c r="L99" s="31">
        <f>('NE Energy Use'!L99-'NE Energy Use'!K99)/'NE Energy Use'!K99</f>
        <v>0.016221212046722205</v>
      </c>
      <c r="M99" s="31">
        <f>('NE Energy Use'!M99-'NE Energy Use'!L99)/'NE Energy Use'!L99</f>
        <v>0.014665401584185946</v>
      </c>
      <c r="N99" s="31">
        <f>('NE Energy Use'!N99-'NE Energy Use'!M99)/'NE Energy Use'!M99</f>
        <v>0.013627213580203567</v>
      </c>
      <c r="O99" s="31">
        <f>('NE Energy Use'!O99-'NE Energy Use'!N99)/'NE Energy Use'!N99</f>
        <v>0.011113183802566613</v>
      </c>
      <c r="P99" s="31">
        <f>('NE Energy Use'!P99-'NE Energy Use'!O99)/'NE Energy Use'!O99</f>
        <v>0.010917125656182471</v>
      </c>
      <c r="Q99" s="31">
        <f>('NE Energy Use'!Q99-'NE Energy Use'!P99)/'NE Energy Use'!P99</f>
        <v>0.009860997835382104</v>
      </c>
      <c r="R99" s="31">
        <f>('NE Energy Use'!R99-'NE Energy Use'!Q99)/'NE Energy Use'!Q99</f>
        <v>0.009625372454815878</v>
      </c>
      <c r="S99" s="31">
        <f>('NE Energy Use'!S99-'NE Energy Use'!R99)/'NE Energy Use'!R99</f>
        <v>0.009488824119926256</v>
      </c>
      <c r="T99" s="31">
        <f>('NE Energy Use'!T99-'NE Energy Use'!S99)/'NE Energy Use'!S99</f>
        <v>0.0102699664367477</v>
      </c>
      <c r="U99" s="31">
        <f>('NE Energy Use'!U99-'NE Energy Use'!T99)/'NE Energy Use'!T99</f>
        <v>0.011041873875148347</v>
      </c>
      <c r="V99" s="31">
        <f>('NE Energy Use'!V99-'NE Energy Use'!U99)/'NE Energy Use'!U99</f>
        <v>0.009943544135031334</v>
      </c>
      <c r="W99" s="31">
        <f>('NE Energy Use'!W99-'NE Energy Use'!V99)/'NE Energy Use'!V99</f>
        <v>0.009143121092698752</v>
      </c>
      <c r="X99" s="31">
        <f>('NE Energy Use'!X99-'NE Energy Use'!W99)/'NE Energy Use'!W99</f>
        <v>0.011168690123590192</v>
      </c>
      <c r="Y99" s="31">
        <f>('NE Energy Use'!Y99-'NE Energy Use'!X99)/'NE Energy Use'!X99</f>
        <v>0.01143600713371181</v>
      </c>
      <c r="Z99" s="31">
        <f>('NE Energy Use'!Z99-'NE Energy Use'!Y99)/'NE Energy Use'!Y99</f>
        <v>0.012504277985875797</v>
      </c>
      <c r="AA99" s="31">
        <f>('NE Energy Use'!AA99-'NE Energy Use'!Z99)/'NE Energy Use'!Z99</f>
        <v>0.010261179083965833</v>
      </c>
      <c r="AC99" s="31">
        <f>('NE Energy Use'!AA99/'NE Energy Use'!B99)-1</f>
        <v>0.3374448795145151</v>
      </c>
      <c r="AD99" s="31">
        <f>('NE Energy Use'!L99/'NE Energy Use'!B99)^(1/10)-1</f>
        <v>0.01274173551157709</v>
      </c>
      <c r="AE99" s="31">
        <f>('NE Energy Use'!V99/'NE Energy Use'!L99)^(1/10)-1</f>
        <v>0.01105399470958579</v>
      </c>
      <c r="AF99" s="31">
        <f>('NE Energy Use'!AA99/'NE Energy Use'!B99)^(1/25)-1</f>
        <v>0.01169833602269299</v>
      </c>
    </row>
    <row r="100" spans="1:32" ht="12">
      <c r="A100" s="23" t="s">
        <v>162</v>
      </c>
      <c r="C100" s="31">
        <f>('NE Energy Use'!C100-'NE Energy Use'!B100)/'NE Energy Use'!B100</f>
        <v>0.028511552805569863</v>
      </c>
      <c r="D100" s="31">
        <f>('NE Energy Use'!D100-'NE Energy Use'!C100)/'NE Energy Use'!C100</f>
        <v>0.06106887471969832</v>
      </c>
      <c r="E100" s="31">
        <f>('NE Energy Use'!E100-'NE Energy Use'!D100)/'NE Energy Use'!D100</f>
        <v>0.04123383524762346</v>
      </c>
      <c r="F100" s="31">
        <f>('NE Energy Use'!F100-'NE Energy Use'!E100)/'NE Energy Use'!E100</f>
        <v>-0.004625096769333395</v>
      </c>
      <c r="G100" s="31">
        <f>('NE Energy Use'!G100-'NE Energy Use'!F100)/'NE Energy Use'!F100</f>
        <v>-0.009415799742810144</v>
      </c>
      <c r="H100" s="31">
        <f>('NE Energy Use'!H100-'NE Energy Use'!G100)/'NE Energy Use'!G100</f>
        <v>-0.05266801590240085</v>
      </c>
      <c r="I100" s="31">
        <f>('NE Energy Use'!I100-'NE Energy Use'!H100)/'NE Energy Use'!H100</f>
        <v>0.029378304024769725</v>
      </c>
      <c r="J100" s="31">
        <f>('NE Energy Use'!J100-'NE Energy Use'!I100)/'NE Energy Use'!I100</f>
        <v>0.04221755842834292</v>
      </c>
      <c r="K100" s="31">
        <f>('NE Energy Use'!K100-'NE Energy Use'!J100)/'NE Energy Use'!J100</f>
        <v>-0.01728657076801508</v>
      </c>
      <c r="L100" s="31">
        <f>('NE Energy Use'!L100-'NE Energy Use'!K100)/'NE Energy Use'!K100</f>
        <v>0.028705582272074398</v>
      </c>
      <c r="M100" s="31">
        <f>('NE Energy Use'!M100-'NE Energy Use'!L100)/'NE Energy Use'!L100</f>
        <v>-0.00234642082944849</v>
      </c>
      <c r="N100" s="31">
        <f>('NE Energy Use'!N100-'NE Energy Use'!M100)/'NE Energy Use'!M100</f>
        <v>0.021474113721705948</v>
      </c>
      <c r="O100" s="31">
        <f>('NE Energy Use'!O100-'NE Energy Use'!N100)/'NE Energy Use'!N100</f>
        <v>-0.004324642576779809</v>
      </c>
      <c r="P100" s="31">
        <f>('NE Energy Use'!P100-'NE Energy Use'!O100)/'NE Energy Use'!O100</f>
        <v>0.002541619375651376</v>
      </c>
      <c r="Q100" s="31">
        <f>('NE Energy Use'!Q100-'NE Energy Use'!P100)/'NE Energy Use'!P100</f>
        <v>0.01218233296002284</v>
      </c>
      <c r="R100" s="31">
        <f>('NE Energy Use'!R100-'NE Energy Use'!Q100)/'NE Energy Use'!Q100</f>
        <v>-0.0039498243286456465</v>
      </c>
      <c r="S100" s="31">
        <f>('NE Energy Use'!S100-'NE Energy Use'!R100)/'NE Energy Use'!R100</f>
        <v>-0.006882517356393131</v>
      </c>
      <c r="T100" s="31">
        <f>('NE Energy Use'!T100-'NE Energy Use'!S100)/'NE Energy Use'!S100</f>
        <v>-0.019795019975557528</v>
      </c>
      <c r="U100" s="31">
        <f>('NE Energy Use'!U100-'NE Energy Use'!T100)/'NE Energy Use'!T100</f>
        <v>-0.015553327245749251</v>
      </c>
      <c r="V100" s="31">
        <f>('NE Energy Use'!V100-'NE Energy Use'!U100)/'NE Energy Use'!U100</f>
        <v>0.001872518062590096</v>
      </c>
      <c r="W100" s="31">
        <f>('NE Energy Use'!W100-'NE Energy Use'!V100)/'NE Energy Use'!V100</f>
        <v>-0.013779070540391628</v>
      </c>
      <c r="X100" s="31">
        <f>('NE Energy Use'!X100-'NE Energy Use'!W100)/'NE Energy Use'!W100</f>
        <v>-0.005087572285197375</v>
      </c>
      <c r="Y100" s="31">
        <f>('NE Energy Use'!Y100-'NE Energy Use'!X100)/'NE Energy Use'!X100</f>
        <v>-0.02146804934296544</v>
      </c>
      <c r="Z100" s="31">
        <f>('NE Energy Use'!Z100-'NE Energy Use'!Y100)/'NE Energy Use'!Y100</f>
        <v>0.005140195063812676</v>
      </c>
      <c r="AA100" s="31">
        <f>('NE Energy Use'!AA100-'NE Energy Use'!Z100)/'NE Energy Use'!Z100</f>
        <v>-0.001243654809385227</v>
      </c>
      <c r="AC100" s="31">
        <f>('NE Energy Use'!AA100/'NE Energy Use'!B100)-1</f>
        <v>0.09255276873291485</v>
      </c>
      <c r="AD100" s="31">
        <f>('NE Energy Use'!L100/'NE Energy Use'!B100)^(1/10)-1</f>
        <v>0.01417585969020041</v>
      </c>
      <c r="AE100" s="31">
        <f>('NE Energy Use'!V100/'NE Energy Use'!L100)^(1/10)-1</f>
        <v>-0.0015439658076062956</v>
      </c>
      <c r="AF100" s="31">
        <f>('NE Energy Use'!AA100/'NE Energy Use'!B100)^(1/25)-1</f>
        <v>0.0035469535133065833</v>
      </c>
    </row>
    <row r="101" spans="1:32" ht="12">
      <c r="A101" s="23" t="s">
        <v>163</v>
      </c>
      <c r="C101" s="31">
        <f>('NE Energy Use'!C101-'NE Energy Use'!B101)/'NE Energy Use'!B101</f>
        <v>-1.9770238407183113E-05</v>
      </c>
      <c r="D101" s="31">
        <f>('NE Energy Use'!D101-'NE Energy Use'!C101)/'NE Energy Use'!C101</f>
        <v>0.012537917710188681</v>
      </c>
      <c r="E101" s="31">
        <f>('NE Energy Use'!E101-'NE Energy Use'!D101)/'NE Energy Use'!D101</f>
        <v>0.03190453712080759</v>
      </c>
      <c r="F101" s="31">
        <f>('NE Energy Use'!F101-'NE Energy Use'!E101)/'NE Energy Use'!E101</f>
        <v>0.011104336604125103</v>
      </c>
      <c r="G101" s="31">
        <f>('NE Energy Use'!G101-'NE Energy Use'!F101)/'NE Energy Use'!F101</f>
        <v>0.008050001648344093</v>
      </c>
      <c r="H101" s="31">
        <f>('NE Energy Use'!H101-'NE Energy Use'!G101)/'NE Energy Use'!G101</f>
        <v>-0.0004739571314065491</v>
      </c>
      <c r="I101" s="31">
        <f>('NE Energy Use'!I101-'NE Energy Use'!H101)/'NE Energy Use'!H101</f>
        <v>0.01963518869855339</v>
      </c>
      <c r="J101" s="31">
        <f>('NE Energy Use'!J101-'NE Energy Use'!I101)/'NE Energy Use'!I101</f>
        <v>0.02202566113777375</v>
      </c>
      <c r="K101" s="31">
        <f>('NE Energy Use'!K101-'NE Energy Use'!J101)/'NE Energy Use'!J101</f>
        <v>0.007338997323183542</v>
      </c>
      <c r="L101" s="31">
        <f>('NE Energy Use'!L101-'NE Energy Use'!K101)/'NE Energy Use'!K101</f>
        <v>0.019154275900970925</v>
      </c>
      <c r="M101" s="31">
        <f>('NE Energy Use'!M101-'NE Energy Use'!L101)/'NE Energy Use'!L101</f>
        <v>0.010631269801339736</v>
      </c>
      <c r="N101" s="31">
        <f>('NE Energy Use'!N101-'NE Energy Use'!M101)/'NE Energy Use'!M101</f>
        <v>0.015464082307948311</v>
      </c>
      <c r="O101" s="31">
        <f>('NE Energy Use'!O101-'NE Energy Use'!N101)/'NE Energy Use'!N101</f>
        <v>0.007478006489326189</v>
      </c>
      <c r="P101" s="31">
        <f>('NE Energy Use'!P101-'NE Energy Use'!O101)/'NE Energy Use'!O101</f>
        <v>0.008967961114631216</v>
      </c>
      <c r="Q101" s="31">
        <f>('NE Energy Use'!Q101-'NE Energy Use'!P101)/'NE Energy Use'!P101</f>
        <v>0.010397822743704068</v>
      </c>
      <c r="R101" s="31">
        <f>('NE Energy Use'!R101-'NE Energy Use'!Q101)/'NE Energy Use'!Q101</f>
        <v>0.006480738743569603</v>
      </c>
      <c r="S101" s="31">
        <f>('NE Energy Use'!S101-'NE Energy Use'!R101)/'NE Energy Use'!R101</f>
        <v>0.005735870355414785</v>
      </c>
      <c r="T101" s="31">
        <f>('NE Energy Use'!T101-'NE Energy Use'!S101)/'NE Energy Use'!S101</f>
        <v>0.0034642863531315947</v>
      </c>
      <c r="U101" s="31">
        <f>('NE Energy Use'!U101-'NE Energy Use'!T101)/'NE Energy Use'!T101</f>
        <v>0.005161254435143223</v>
      </c>
      <c r="V101" s="31">
        <f>('NE Energy Use'!V101-'NE Energy Use'!U101)/'NE Energy Use'!U101</f>
        <v>0.008195647719407308</v>
      </c>
      <c r="W101" s="31">
        <f>('NE Energy Use'!W101-'NE Energy Use'!V101)/'NE Energy Use'!V101</f>
        <v>0.004210214889233104</v>
      </c>
      <c r="X101" s="31">
        <f>('NE Energy Use'!X101-'NE Energy Use'!W101)/'NE Energy Use'!W101</f>
        <v>0.0077330063587002906</v>
      </c>
      <c r="Y101" s="31">
        <f>('NE Energy Use'!Y101-'NE Energy Use'!X101)/'NE Energy Use'!X101</f>
        <v>0.004570231152376836</v>
      </c>
      <c r="Z101" s="31">
        <f>('NE Energy Use'!Z101-'NE Energy Use'!Y101)/'NE Energy Use'!Y101</f>
        <v>0.01100752472192835</v>
      </c>
      <c r="AA101" s="31">
        <f>('NE Energy Use'!AA101-'NE Energy Use'!Z101)/'NE Energy Use'!Z101</f>
        <v>0.007936335284776996</v>
      </c>
      <c r="AC101" s="31">
        <f>('NE Energy Use'!AA101/'NE Energy Use'!B101)-1</f>
        <v>0.27999724525949654</v>
      </c>
      <c r="AD101" s="31">
        <f>('NE Energy Use'!L101/'NE Energy Use'!B101)^(1/10)-1</f>
        <v>0.013079806375612124</v>
      </c>
      <c r="AE101" s="31">
        <f>('NE Energy Use'!V101/'NE Energy Use'!L101)^(1/10)-1</f>
        <v>0.008192479696469634</v>
      </c>
      <c r="AF101" s="31">
        <f>('NE Energy Use'!AA101/'NE Energy Use'!B101)^(1/25)-1</f>
        <v>0.009923228958010233</v>
      </c>
    </row>
    <row r="102" ht="12">
      <c r="A102" s="23" t="s">
        <v>166</v>
      </c>
    </row>
    <row r="103" ht="12">
      <c r="A103" s="23" t="s">
        <v>192</v>
      </c>
    </row>
    <row r="104" spans="1:32" ht="12">
      <c r="A104" s="23" t="s">
        <v>86</v>
      </c>
      <c r="C104" s="31">
        <f>('NE Energy Use'!C104-'NE Energy Use'!B104)/'NE Energy Use'!B104</f>
        <v>0.5176497564322964</v>
      </c>
      <c r="D104" s="31">
        <f>('NE Energy Use'!D104-'NE Energy Use'!C104)/'NE Energy Use'!C104</f>
        <v>0.840971893594868</v>
      </c>
      <c r="E104" s="31">
        <f>('NE Energy Use'!E104-'NE Energy Use'!D104)/'NE Energy Use'!D104</f>
        <v>0.0037631700548238756</v>
      </c>
      <c r="F104" s="31">
        <f>('NE Energy Use'!F104-'NE Energy Use'!E104)/'NE Energy Use'!E104</f>
        <v>0.04417280142362679</v>
      </c>
      <c r="G104" s="31">
        <f>('NE Energy Use'!G104-'NE Energy Use'!F104)/'NE Energy Use'!F104</f>
        <v>-0.05600364734576651</v>
      </c>
      <c r="H104" s="31">
        <f>('NE Energy Use'!H104-'NE Energy Use'!G104)/'NE Energy Use'!G104</f>
        <v>0.04712902910875588</v>
      </c>
      <c r="I104" s="31">
        <f>('NE Energy Use'!I104-'NE Energy Use'!H104)/'NE Energy Use'!H104</f>
        <v>0.04109501638053641</v>
      </c>
      <c r="J104" s="31">
        <f>('NE Energy Use'!J104-'NE Energy Use'!I104)/'NE Energy Use'!I104</f>
        <v>0.04555707722782739</v>
      </c>
      <c r="K104" s="31">
        <f>('NE Energy Use'!K104-'NE Energy Use'!J104)/'NE Energy Use'!J104</f>
        <v>-0.13905865181593244</v>
      </c>
      <c r="L104" s="31">
        <f>('NE Energy Use'!L104-'NE Energy Use'!K104)/'NE Energy Use'!K104</f>
        <v>0.010471735849750363</v>
      </c>
      <c r="M104" s="31">
        <f>('NE Energy Use'!M104-'NE Energy Use'!L104)/'NE Energy Use'!L104</f>
        <v>-0.0884541503637689</v>
      </c>
      <c r="N104" s="31">
        <f>('NE Energy Use'!N104-'NE Energy Use'!M104)/'NE Energy Use'!M104</f>
        <v>0.06580485703048916</v>
      </c>
      <c r="O104" s="31">
        <f>('NE Energy Use'!O104-'NE Energy Use'!N104)/'NE Energy Use'!N104</f>
        <v>-0.006416882866091003</v>
      </c>
      <c r="P104" s="31">
        <f>('NE Energy Use'!P104-'NE Energy Use'!O104)/'NE Energy Use'!O104</f>
        <v>0.011450351038919592</v>
      </c>
      <c r="Q104" s="31">
        <f>('NE Energy Use'!Q104-'NE Energy Use'!P104)/'NE Energy Use'!P104</f>
        <v>-0.02857208500861497</v>
      </c>
      <c r="R104" s="31">
        <f>('NE Energy Use'!R104-'NE Energy Use'!Q104)/'NE Energy Use'!Q104</f>
        <v>0.08063257559631816</v>
      </c>
      <c r="S104" s="31">
        <f>('NE Energy Use'!S104-'NE Energy Use'!R104)/'NE Energy Use'!R104</f>
        <v>0.05840183284731144</v>
      </c>
      <c r="T104" s="31">
        <f>('NE Energy Use'!T104-'NE Energy Use'!S104)/'NE Energy Use'!S104</f>
        <v>-0.0436382498018986</v>
      </c>
      <c r="U104" s="31">
        <f>('NE Energy Use'!U104-'NE Energy Use'!T104)/'NE Energy Use'!T104</f>
        <v>0.004152562442543634</v>
      </c>
      <c r="V104" s="31">
        <f>('NE Energy Use'!V104-'NE Energy Use'!U104)/'NE Energy Use'!U104</f>
        <v>0.018191753869204935</v>
      </c>
      <c r="W104" s="31">
        <f>('NE Energy Use'!W104-'NE Energy Use'!V104)/'NE Energy Use'!V104</f>
        <v>0.030092227841967936</v>
      </c>
      <c r="X104" s="31">
        <f>('NE Energy Use'!X104-'NE Energy Use'!W104)/'NE Energy Use'!W104</f>
        <v>-0.03562835991678398</v>
      </c>
      <c r="Y104" s="31">
        <f>('NE Energy Use'!Y104-'NE Energy Use'!X104)/'NE Energy Use'!X104</f>
        <v>-0.07325974602454031</v>
      </c>
      <c r="Z104" s="31">
        <f>('NE Energy Use'!Z104-'NE Energy Use'!Y104)/'NE Energy Use'!Y104</f>
        <v>-0.016592288680144302</v>
      </c>
      <c r="AA104" s="31">
        <f>('NE Energy Use'!AA104-'NE Energy Use'!Z104)/'NE Energy Use'!Z104</f>
        <v>0.0427709879837617</v>
      </c>
      <c r="AC104" s="31">
        <f>('NE Energy Use'!AA104/'NE Energy Use'!B104)-1</f>
        <v>1.744893563715257</v>
      </c>
      <c r="AD104" s="31">
        <f>('NE Energy Use'!L104/'NE Energy Use'!B104)^(1/10)-1</f>
        <v>0.10609612624947173</v>
      </c>
      <c r="AE104" s="31">
        <f>('NE Energy Use'!V104/'NE Energy Use'!L104)^(1/10)-1</f>
        <v>0.005911024229883877</v>
      </c>
      <c r="AF104" s="31">
        <f>('NE Energy Use'!AA104/'NE Energy Use'!B104)^(1/25)-1</f>
        <v>0.04121644884718667</v>
      </c>
    </row>
    <row r="105" spans="1:32" ht="12">
      <c r="A105" s="23" t="s">
        <v>165</v>
      </c>
      <c r="C105" s="31">
        <f>('NE Energy Use'!C105-'NE Energy Use'!B105)/'NE Energy Use'!B105</f>
        <v>-0.11677734953881386</v>
      </c>
      <c r="D105" s="31">
        <f>('NE Energy Use'!D105-'NE Energy Use'!C105)/'NE Energy Use'!C105</f>
        <v>-0.6045797282086303</v>
      </c>
      <c r="E105" s="31">
        <f>('NE Energy Use'!E105-'NE Energy Use'!D105)/'NE Energy Use'!D105</f>
        <v>-0.27544727854618767</v>
      </c>
      <c r="F105" s="31">
        <f>('NE Energy Use'!F105-'NE Energy Use'!E105)/'NE Energy Use'!E105</f>
        <v>0.7015918848534242</v>
      </c>
      <c r="G105" s="31">
        <f>('NE Energy Use'!G105-'NE Energy Use'!F105)/'NE Energy Use'!F105</f>
        <v>-0.023518309696139713</v>
      </c>
      <c r="H105" s="31">
        <f>('NE Energy Use'!H105-'NE Energy Use'!G105)/'NE Energy Use'!G105</f>
        <v>0.05274125308746634</v>
      </c>
      <c r="I105" s="31">
        <f>('NE Energy Use'!I105-'NE Energy Use'!H105)/'NE Energy Use'!H105</f>
        <v>0.08513189200437515</v>
      </c>
      <c r="J105" s="31">
        <f>('NE Energy Use'!J105-'NE Energy Use'!I105)/'NE Energy Use'!I105</f>
        <v>0.23863508569457492</v>
      </c>
      <c r="K105" s="31">
        <f>('NE Energy Use'!K105-'NE Energy Use'!J105)/'NE Energy Use'!J105</f>
        <v>-0.26701777146028505</v>
      </c>
      <c r="L105" s="31">
        <f>('NE Energy Use'!L105-'NE Energy Use'!K105)/'NE Energy Use'!K105</f>
        <v>0.0923482825519716</v>
      </c>
      <c r="M105" s="31">
        <f>('NE Energy Use'!M105-'NE Energy Use'!L105)/'NE Energy Use'!L105</f>
        <v>-0.07592659659933898</v>
      </c>
      <c r="N105" s="31">
        <f>('NE Energy Use'!N105-'NE Energy Use'!M105)/'NE Energy Use'!M105</f>
        <v>0.14124098927914636</v>
      </c>
      <c r="O105" s="31">
        <f>('NE Energy Use'!O105-'NE Energy Use'!N105)/'NE Energy Use'!N105</f>
        <v>0.06371277331475743</v>
      </c>
      <c r="P105" s="31">
        <f>('NE Energy Use'!P105-'NE Energy Use'!O105)/'NE Energy Use'!O105</f>
        <v>0.07027566910470738</v>
      </c>
      <c r="Q105" s="31">
        <f>('NE Energy Use'!Q105-'NE Energy Use'!P105)/'NE Energy Use'!P105</f>
        <v>0.023568871947829303</v>
      </c>
      <c r="R105" s="31">
        <f>('NE Energy Use'!R105-'NE Energy Use'!Q105)/'NE Energy Use'!Q105</f>
        <v>0.06982234140578092</v>
      </c>
      <c r="S105" s="31">
        <f>('NE Energy Use'!S105-'NE Energy Use'!R105)/'NE Energy Use'!R105</f>
        <v>-0.012059287423367072</v>
      </c>
      <c r="T105" s="31">
        <f>('NE Energy Use'!T105-'NE Energy Use'!S105)/'NE Energy Use'!S105</f>
        <v>-0.001970282795576064</v>
      </c>
      <c r="U105" s="31">
        <f>('NE Energy Use'!U105-'NE Energy Use'!T105)/'NE Energy Use'!T105</f>
        <v>0.022067799496796624</v>
      </c>
      <c r="V105" s="31">
        <f>('NE Energy Use'!V105-'NE Energy Use'!U105)/'NE Energy Use'!U105</f>
        <v>-0.04509603590956844</v>
      </c>
      <c r="W105" s="31">
        <f>('NE Energy Use'!W105-'NE Energy Use'!V105)/'NE Energy Use'!V105</f>
        <v>-0.01888824409890658</v>
      </c>
      <c r="X105" s="31">
        <f>('NE Energy Use'!X105-'NE Energy Use'!W105)/'NE Energy Use'!W105</f>
        <v>-0.023351126520756365</v>
      </c>
      <c r="Y105" s="31">
        <f>('NE Energy Use'!Y105-'NE Energy Use'!X105)/'NE Energy Use'!X105</f>
        <v>-0.06907689736047223</v>
      </c>
      <c r="Z105" s="31">
        <f>('NE Energy Use'!Z105-'NE Energy Use'!Y105)/'NE Energy Use'!Y105</f>
        <v>0.07968824462036996</v>
      </c>
      <c r="AA105" s="31">
        <f>('NE Energy Use'!AA105-'NE Energy Use'!Z105)/'NE Energy Use'!Z105</f>
        <v>-0.02213427919521664</v>
      </c>
      <c r="AC105" s="31">
        <f>('NE Energy Use'!AA105/'NE Energy Use'!B105)-1</f>
        <v>-0.43243521770063664</v>
      </c>
      <c r="AD105" s="31">
        <f>('NE Energy Use'!L105/'NE Energy Use'!B105)^(1/10)-1</f>
        <v>-0.07147826277455116</v>
      </c>
      <c r="AE105" s="31">
        <f>('NE Energy Use'!V105/'NE Energy Use'!L105)^(1/10)-1</f>
        <v>0.023798844440851896</v>
      </c>
      <c r="AF105" s="31">
        <f>('NE Energy Use'!AA105/'NE Energy Use'!B105)^(1/25)-1</f>
        <v>-0.02240129505284394</v>
      </c>
    </row>
    <row r="106" spans="1:32" ht="12">
      <c r="A106" s="23" t="s">
        <v>89</v>
      </c>
      <c r="C106" s="31">
        <f>('NE Energy Use'!C106-'NE Energy Use'!B106)/'NE Energy Use'!B106</f>
        <v>-0.10979617786753323</v>
      </c>
      <c r="D106" s="31">
        <f>('NE Energy Use'!D106-'NE Energy Use'!C106)/'NE Energy Use'!C106</f>
        <v>-0.5774612764815575</v>
      </c>
      <c r="E106" s="31">
        <f>('NE Energy Use'!E106-'NE Energy Use'!D106)/'NE Energy Use'!D106</f>
        <v>-0.2526258078472867</v>
      </c>
      <c r="F106" s="31">
        <f>('NE Energy Use'!F106-'NE Energy Use'!E106)/'NE Energy Use'!E106</f>
        <v>0.6294233526173433</v>
      </c>
      <c r="G106" s="31">
        <f>('NE Energy Use'!G106-'NE Energy Use'!F106)/'NE Energy Use'!F106</f>
        <v>-0.02580352350080537</v>
      </c>
      <c r="H106" s="31">
        <f>('NE Energy Use'!H106-'NE Energy Use'!G106)/'NE Energy Use'!G106</f>
        <v>0.052358730293998276</v>
      </c>
      <c r="I106" s="31">
        <f>('NE Energy Use'!I106-'NE Energy Use'!H106)/'NE Energy Use'!H106</f>
        <v>0.08214494238242061</v>
      </c>
      <c r="J106" s="31">
        <f>('NE Energy Use'!J106-'NE Energy Use'!I106)/'NE Energy Use'!I106</f>
        <v>0.2260359614250499</v>
      </c>
      <c r="K106" s="31">
        <f>('NE Energy Use'!K106-'NE Energy Use'!J106)/'NE Energy Use'!J106</f>
        <v>-0.259897060049105</v>
      </c>
      <c r="L106" s="31">
        <f>('NE Energy Use'!L106-'NE Energy Use'!K106)/'NE Energy Use'!K106</f>
        <v>0.08704811776259115</v>
      </c>
      <c r="M106" s="31">
        <f>('NE Energy Use'!M106-'NE Energy Use'!L106)/'NE Energy Use'!L106</f>
        <v>-0.07668048830558692</v>
      </c>
      <c r="N106" s="31">
        <f>('NE Energy Use'!N106-'NE Energy Use'!M106)/'NE Energy Use'!M106</f>
        <v>0.13675963196750723</v>
      </c>
      <c r="O106" s="31">
        <f>('NE Energy Use'!O106-'NE Energy Use'!N106)/'NE Energy Use'!N106</f>
        <v>0.05980661509676107</v>
      </c>
      <c r="P106" s="31">
        <f>('NE Energy Use'!P106-'NE Energy Use'!O106)/'NE Energy Use'!O106</f>
        <v>0.06720391845882316</v>
      </c>
      <c r="Q106" s="31">
        <f>('NE Energy Use'!Q106-'NE Energy Use'!P106)/'NE Energy Use'!P106</f>
        <v>0.02098842483312599</v>
      </c>
      <c r="R106" s="31">
        <f>('NE Energy Use'!R106-'NE Energy Use'!Q106)/'NE Energy Use'!Q106</f>
        <v>0.0703313308147165</v>
      </c>
      <c r="S106" s="31">
        <f>('NE Energy Use'!S106-'NE Energy Use'!R106)/'NE Energy Use'!R106</f>
        <v>-0.008709450674468105</v>
      </c>
      <c r="T106" s="31">
        <f>('NE Energy Use'!T106-'NE Energy Use'!S106)/'NE Energy Use'!S106</f>
        <v>-0.004085345216427673</v>
      </c>
      <c r="U106" s="31">
        <f>('NE Energy Use'!U106-'NE Energy Use'!T106)/'NE Energy Use'!T106</f>
        <v>0.021194550069193966</v>
      </c>
      <c r="V106" s="31">
        <f>('NE Energy Use'!V106-'NE Energy Use'!U106)/'NE Energy Use'!U106</f>
        <v>-0.042062670217098835</v>
      </c>
      <c r="W106" s="31">
        <f>('NE Energy Use'!W106-'NE Energy Use'!V106)/'NE Energy Use'!V106</f>
        <v>-0.016392902096675318</v>
      </c>
      <c r="X106" s="31">
        <f>('NE Energy Use'!X106-'NE Energy Use'!W106)/'NE Energy Use'!W106</f>
        <v>-0.0240061317797262</v>
      </c>
      <c r="Y106" s="31">
        <f>('NE Energy Use'!Y106-'NE Energy Use'!X106)/'NE Energy Use'!X106</f>
        <v>-0.06929744584231899</v>
      </c>
      <c r="Z106" s="31">
        <f>('NE Energy Use'!Z106-'NE Energy Use'!Y106)/'NE Energy Use'!Y106</f>
        <v>0.07463421557607942</v>
      </c>
      <c r="AA106" s="31">
        <f>('NE Energy Use'!AA106-'NE Energy Use'!Z106)/'NE Energy Use'!Z106</f>
        <v>-0.01901646390877475</v>
      </c>
      <c r="AC106" s="31">
        <f>('NE Energy Use'!AA106/'NE Energy Use'!B106)-1</f>
        <v>-0.40847600882605895</v>
      </c>
      <c r="AD106" s="31">
        <f>('NE Energy Use'!L106/'NE Energy Use'!B106)^(1/10)-1</f>
        <v>-0.06673110651504721</v>
      </c>
      <c r="AE106" s="31">
        <f>('NE Energy Use'!V106/'NE Energy Use'!L106)^(1/10)-1</f>
        <v>0.02279887687092641</v>
      </c>
      <c r="AF106" s="31">
        <f>('NE Energy Use'!AA106/'NE Energy Use'!B106)^(1/25)-1</f>
        <v>-0.02078311280211942</v>
      </c>
    </row>
    <row r="107" spans="1:32" ht="12">
      <c r="A107" s="23" t="s">
        <v>90</v>
      </c>
      <c r="C107" s="31">
        <f>('NE Energy Use'!C107-'NE Energy Use'!B107)/'NE Energy Use'!B107</f>
        <v>0.39242976937926194</v>
      </c>
      <c r="D107" s="31">
        <f>('NE Energy Use'!D107-'NE Energy Use'!C107)/'NE Energy Use'!C107</f>
        <v>0.36047510438882596</v>
      </c>
      <c r="E107" s="31">
        <f>('NE Energy Use'!E107-'NE Energy Use'!D107)/'NE Energy Use'!D107</f>
        <v>0.021746078957998734</v>
      </c>
      <c r="F107" s="31">
        <f>('NE Energy Use'!F107-'NE Energy Use'!E107)/'NE Energy Use'!E107</f>
        <v>-0.04320369821714971</v>
      </c>
      <c r="G107" s="31">
        <f>('NE Energy Use'!G107-'NE Energy Use'!F107)/'NE Energy Use'!F107</f>
        <v>-0.039724161537965416</v>
      </c>
      <c r="H107" s="31">
        <f>('NE Energy Use'!H107-'NE Energy Use'!G107)/'NE Energy Use'!G107</f>
        <v>0.0032680719085073544</v>
      </c>
      <c r="I107" s="31">
        <f>('NE Energy Use'!I107-'NE Energy Use'!H107)/'NE Energy Use'!H107</f>
        <v>0.010477758310710452</v>
      </c>
      <c r="J107" s="31">
        <f>('NE Energy Use'!J107-'NE Energy Use'!I107)/'NE Energy Use'!I107</f>
        <v>0.026393989469074442</v>
      </c>
      <c r="K107" s="31">
        <f>('NE Energy Use'!K107-'NE Energy Use'!J107)/'NE Energy Use'!J107</f>
        <v>0.07028890804089191</v>
      </c>
      <c r="L107" s="31">
        <f>('NE Energy Use'!L107-'NE Energy Use'!K107)/'NE Energy Use'!K107</f>
        <v>-0.00017987784120343918</v>
      </c>
      <c r="M107" s="31">
        <f>('NE Energy Use'!M107-'NE Energy Use'!L107)/'NE Energy Use'!L107</f>
        <v>0.021983752724738948</v>
      </c>
      <c r="N107" s="31">
        <f>('NE Energy Use'!N107-'NE Energy Use'!M107)/'NE Energy Use'!M107</f>
        <v>0.012721106142770798</v>
      </c>
      <c r="O107" s="31">
        <f>('NE Energy Use'!O107-'NE Energy Use'!N107)/'NE Energy Use'!N107</f>
        <v>0.0029519073422004157</v>
      </c>
      <c r="P107" s="31">
        <f>('NE Energy Use'!P107-'NE Energy Use'!O107)/'NE Energy Use'!O107</f>
        <v>0.020101346513628715</v>
      </c>
      <c r="Q107" s="31">
        <f>('NE Energy Use'!Q107-'NE Energy Use'!P107)/'NE Energy Use'!P107</f>
        <v>-0.0008731594035564845</v>
      </c>
      <c r="R107" s="31">
        <f>('NE Energy Use'!R107-'NE Energy Use'!Q107)/'NE Energy Use'!Q107</f>
        <v>0.0012237129420399541</v>
      </c>
      <c r="S107" s="31">
        <f>('NE Energy Use'!S107-'NE Energy Use'!R107)/'NE Energy Use'!R107</f>
        <v>0.021867396784990032</v>
      </c>
      <c r="T107" s="31">
        <f>('NE Energy Use'!T107-'NE Energy Use'!S107)/'NE Energy Use'!S107</f>
        <v>0.00886598850329515</v>
      </c>
      <c r="U107" s="31">
        <f>('NE Energy Use'!U107-'NE Energy Use'!T107)/'NE Energy Use'!T107</f>
        <v>0.012709157028738574</v>
      </c>
      <c r="V107" s="31">
        <f>('NE Energy Use'!V107-'NE Energy Use'!U107)/'NE Energy Use'!U107</f>
        <v>-0.024771777990416598</v>
      </c>
      <c r="W107" s="31">
        <f>('NE Energy Use'!W107-'NE Energy Use'!V107)/'NE Energy Use'!V107</f>
        <v>0.030980761199855187</v>
      </c>
      <c r="X107" s="31">
        <f>('NE Energy Use'!X107-'NE Energy Use'!W107)/'NE Energy Use'!W107</f>
        <v>0.04846984889032979</v>
      </c>
      <c r="Y107" s="31">
        <f>('NE Energy Use'!Y107-'NE Energy Use'!X107)/'NE Energy Use'!X107</f>
        <v>0.011490752942970922</v>
      </c>
      <c r="Z107" s="31">
        <f>('NE Energy Use'!Z107-'NE Energy Use'!Y107)/'NE Energy Use'!Y107</f>
        <v>0.015390095953615034</v>
      </c>
      <c r="AA107" s="31">
        <f>('NE Energy Use'!AA107-'NE Energy Use'!Z107)/'NE Energy Use'!Z107</f>
        <v>0.02984797793239598</v>
      </c>
      <c r="AC107" s="31">
        <f>('NE Energy Use'!AA107/'NE Energy Use'!B107)-1</f>
        <v>1.4417749853627226</v>
      </c>
      <c r="AD107" s="31">
        <f>('NE Energy Use'!L107/'NE Energy Use'!B107)^(1/10)-1</f>
        <v>0.07070618546745178</v>
      </c>
      <c r="AE107" s="31">
        <f>('NE Energy Use'!V107/'NE Energy Use'!L107)^(1/10)-1</f>
        <v>0.007587580344434741</v>
      </c>
      <c r="AF107" s="31">
        <f>('NE Energy Use'!AA107/'NE Energy Use'!B107)^(1/25)-1</f>
        <v>0.036354232973483835</v>
      </c>
    </row>
    <row r="108" spans="1:32" ht="12">
      <c r="A108" s="23" t="s">
        <v>176</v>
      </c>
      <c r="C108" s="31">
        <f>('NE Energy Use'!C108-'NE Energy Use'!B108)/'NE Energy Use'!B108</f>
        <v>-0.02994465477679925</v>
      </c>
      <c r="D108" s="31">
        <f>('NE Energy Use'!D108-'NE Energy Use'!C108)/'NE Energy Use'!C108</f>
        <v>0.003782008492096601</v>
      </c>
      <c r="E108" s="31">
        <f>('NE Energy Use'!E108-'NE Energy Use'!D108)/'NE Energy Use'!D108</f>
        <v>0.004612261814108927</v>
      </c>
      <c r="F108" s="31">
        <f>('NE Energy Use'!F108-'NE Energy Use'!E108)/'NE Energy Use'!E108</f>
        <v>0.028551280765704398</v>
      </c>
      <c r="G108" s="31">
        <f>('NE Energy Use'!G108-'NE Energy Use'!F108)/'NE Energy Use'!F108</f>
        <v>0.03213247738129995</v>
      </c>
      <c r="H108" s="31">
        <f>('NE Energy Use'!H108-'NE Energy Use'!G108)/'NE Energy Use'!G108</f>
        <v>0.038196117946404026</v>
      </c>
      <c r="I108" s="31">
        <f>('NE Energy Use'!I108-'NE Energy Use'!H108)/'NE Energy Use'!H108</f>
        <v>0.029212739581964155</v>
      </c>
      <c r="J108" s="31">
        <f>('NE Energy Use'!J108-'NE Energy Use'!I108)/'NE Energy Use'!I108</f>
        <v>-0.01052432059708015</v>
      </c>
      <c r="K108" s="31">
        <f>('NE Energy Use'!K108-'NE Energy Use'!J108)/'NE Energy Use'!J108</f>
        <v>1.377628954456732E-07</v>
      </c>
      <c r="L108" s="31">
        <f>('NE Energy Use'!L108-'NE Energy Use'!K108)/'NE Energy Use'!K108</f>
        <v>2.0664431931945112E-07</v>
      </c>
      <c r="M108" s="31">
        <f>('NE Energy Use'!M108-'NE Energy Use'!L108)/'NE Energy Use'!L108</f>
        <v>6.888142399957525E-08</v>
      </c>
      <c r="N108" s="31">
        <f>('NE Energy Use'!N108-'NE Energy Use'!M108)/'NE Energy Use'!M108</f>
        <v>1.3776283850985002E-07</v>
      </c>
      <c r="O108" s="31">
        <f>('NE Energy Use'!O108-'NE Energy Use'!N108)/'NE Energy Use'!N108</f>
        <v>2.0664423391573794E-07</v>
      </c>
      <c r="P108" s="31">
        <f>('NE Energy Use'!P108-'NE Energy Use'!O108)/'NE Energy Use'!O108</f>
        <v>2.066441865950498E-07</v>
      </c>
      <c r="Q108" s="31">
        <f>('NE Energy Use'!Q108-'NE Energy Use'!P108)/'NE Energy Use'!P108</f>
        <v>1.3776276721434911E-07</v>
      </c>
      <c r="R108" s="31">
        <f>('NE Energy Use'!R108-'NE Energy Use'!Q108)/'NE Energy Use'!Q108</f>
        <v>0.0019117336180978525</v>
      </c>
      <c r="S108" s="31">
        <f>('NE Energy Use'!S108-'NE Energy Use'!R108)/'NE Energy Use'!R108</f>
        <v>-0.0019078108664402724</v>
      </c>
      <c r="T108" s="31">
        <f>('NE Energy Use'!T108-'NE Energy Use'!S108)/'NE Energy Use'!S108</f>
        <v>1.3776271027863384E-07</v>
      </c>
      <c r="U108" s="31">
        <f>('NE Energy Use'!U108-'NE Energy Use'!T108)/'NE Energy Use'!T108</f>
        <v>0.0019106996078371997</v>
      </c>
      <c r="V108" s="31">
        <f>('NE Energy Use'!V108-'NE Energy Use'!U108)/'NE Energy Use'!U108</f>
        <v>6.187498541994212E-07</v>
      </c>
      <c r="W108" s="31">
        <f>('NE Energy Use'!W108-'NE Energy Use'!V108)/'NE Energy Use'!V108</f>
        <v>0</v>
      </c>
      <c r="X108" s="31">
        <f>('NE Energy Use'!X108-'NE Energy Use'!W108)/'NE Energy Use'!W108</f>
        <v>6.87499402364656E-08</v>
      </c>
      <c r="Y108" s="31">
        <f>('NE Energy Use'!Y108-'NE Energy Use'!X108)/'NE Energy Use'!X108</f>
        <v>-6.874993550991164E-08</v>
      </c>
      <c r="Z108" s="31">
        <f>('NE Energy Use'!Z108-'NE Energy Use'!Y108)/'NE Energy Use'!Y108</f>
        <v>0</v>
      </c>
      <c r="AA108" s="31">
        <f>('NE Energy Use'!AA108-'NE Energy Use'!Z108)/'NE Energy Use'!Z108</f>
        <v>0</v>
      </c>
      <c r="AC108" s="31">
        <f>('NE Energy Use'!AA108/'NE Energy Use'!B108)-1</f>
        <v>0.10005755358685242</v>
      </c>
      <c r="AD108" s="31">
        <f>('NE Energy Use'!L108/'NE Energy Use'!B108)^(1/10)-1</f>
        <v>0.009388985927546223</v>
      </c>
      <c r="AE108" s="31">
        <f>('NE Energy Use'!V108/'NE Energy Use'!L108)^(1/10)-1</f>
        <v>0.00019108488202967955</v>
      </c>
      <c r="AF108" s="31">
        <f>('NE Energy Use'!AA108/'NE Energy Use'!B108)^(1/25)-1</f>
        <v>0.0038217844594858885</v>
      </c>
    </row>
    <row r="109" spans="1:32" ht="12">
      <c r="A109" s="23" t="s">
        <v>193</v>
      </c>
      <c r="C109" s="31">
        <f>('NE Energy Use'!C109-'NE Energy Use'!B109)/'NE Energy Use'!B109</f>
        <v>0.018988315769307977</v>
      </c>
      <c r="D109" s="31">
        <f>('NE Energy Use'!D109-'NE Energy Use'!C109)/'NE Energy Use'!C109</f>
        <v>0.005407876311373777</v>
      </c>
      <c r="E109" s="31">
        <f>('NE Energy Use'!E109-'NE Energy Use'!D109)/'NE Energy Use'!D109</f>
        <v>0.0022303415476907285</v>
      </c>
      <c r="F109" s="31">
        <f>('NE Energy Use'!F109-'NE Energy Use'!E109)/'NE Energy Use'!E109</f>
        <v>0.0022255420840826224</v>
      </c>
      <c r="G109" s="31">
        <f>('NE Energy Use'!G109-'NE Energy Use'!F109)/'NE Energy Use'!F109</f>
        <v>0.002221008859996218</v>
      </c>
      <c r="H109" s="31">
        <f>('NE Energy Use'!H109-'NE Energy Use'!G109)/'NE Energy Use'!G109</f>
        <v>0.002216005329573178</v>
      </c>
      <c r="I109" s="31">
        <f>('NE Energy Use'!I109-'NE Energy Use'!H109)/'NE Energy Use'!H109</f>
        <v>0.0070414630106059905</v>
      </c>
      <c r="J109" s="31">
        <f>('NE Energy Use'!J109-'NE Energy Use'!I109)/'NE Energy Use'!I109</f>
        <v>0.002195483290852718</v>
      </c>
      <c r="K109" s="31">
        <f>('NE Energy Use'!K109-'NE Energy Use'!J109)/'NE Energy Use'!J109</f>
        <v>0.0021907543584627205</v>
      </c>
      <c r="L109" s="31">
        <f>('NE Energy Use'!L109-'NE Energy Use'!K109)/'NE Energy Use'!K109</f>
        <v>0.002185563051084582</v>
      </c>
      <c r="M109" s="31">
        <f>('NE Energy Use'!M109-'NE Energy Use'!L109)/'NE Energy Use'!L109</f>
        <v>0.0021809573888182253</v>
      </c>
      <c r="N109" s="31">
        <f>('NE Energy Use'!N109-'NE Energy Use'!M109)/'NE Energy Use'!M109</f>
        <v>0</v>
      </c>
      <c r="O109" s="31">
        <f>('NE Energy Use'!O109-'NE Energy Use'!N109)/'NE Energy Use'!N109</f>
        <v>0</v>
      </c>
      <c r="P109" s="31">
        <f>('NE Energy Use'!P109-'NE Energy Use'!O109)/'NE Energy Use'!O109</f>
        <v>0</v>
      </c>
      <c r="Q109" s="31">
        <f>('NE Energy Use'!Q109-'NE Energy Use'!P109)/'NE Energy Use'!P109</f>
        <v>0</v>
      </c>
      <c r="R109" s="31">
        <f>('NE Energy Use'!R109-'NE Energy Use'!Q109)/'NE Energy Use'!Q109</f>
        <v>0</v>
      </c>
      <c r="S109" s="31">
        <f>('NE Energy Use'!S109-'NE Energy Use'!R109)/'NE Energy Use'!R109</f>
        <v>0</v>
      </c>
      <c r="T109" s="31">
        <f>('NE Energy Use'!T109-'NE Energy Use'!S109)/'NE Energy Use'!S109</f>
        <v>0</v>
      </c>
      <c r="U109" s="31">
        <f>('NE Energy Use'!U109-'NE Energy Use'!T109)/'NE Energy Use'!T109</f>
        <v>0</v>
      </c>
      <c r="V109" s="31">
        <f>('NE Energy Use'!V109-'NE Energy Use'!U109)/'NE Energy Use'!U109</f>
        <v>0</v>
      </c>
      <c r="W109" s="31">
        <f>('NE Energy Use'!W109-'NE Energy Use'!V109)/'NE Energy Use'!V109</f>
        <v>0</v>
      </c>
      <c r="X109" s="31">
        <f>('NE Energy Use'!X109-'NE Energy Use'!W109)/'NE Energy Use'!W109</f>
        <v>8.012854437294355E-08</v>
      </c>
      <c r="Y109" s="31">
        <f>('NE Energy Use'!Y109-'NE Energy Use'!X109)/'NE Energy Use'!X109</f>
        <v>-8.012853795236045E-08</v>
      </c>
      <c r="Z109" s="31">
        <f>('NE Energy Use'!Z109-'NE Energy Use'!Y109)/'NE Energy Use'!Y109</f>
        <v>0</v>
      </c>
      <c r="AA109" s="31">
        <f>('NE Energy Use'!AA109-'NE Energy Use'!Z109)/'NE Energy Use'!Z109</f>
        <v>0</v>
      </c>
      <c r="AC109" s="31">
        <f>('NE Energy Use'!AA109/'NE Energy Use'!B109)-1</f>
        <v>0.05005926381277659</v>
      </c>
      <c r="AD109" s="31">
        <f>('NE Energy Use'!L109/'NE Energy Use'!B109)^(1/10)-1</f>
        <v>0.004677708655753676</v>
      </c>
      <c r="AE109" s="31">
        <f>('NE Energy Use'!V109/'NE Energy Use'!L109)^(1/10)-1</f>
        <v>0.00021788198818994964</v>
      </c>
      <c r="AF109" s="31">
        <f>('NE Energy Use'!AA109/'NE Energy Use'!B109)^(1/25)-1</f>
        <v>0.0019557742085072327</v>
      </c>
    </row>
    <row r="110" spans="1:32" ht="12">
      <c r="A110" s="23" t="s">
        <v>194</v>
      </c>
      <c r="C110" s="31">
        <f>('NE Energy Use'!C110-'NE Energy Use'!B110)/'NE Energy Use'!B110</f>
        <v>-0.06907919053196819</v>
      </c>
      <c r="D110" s="31">
        <f>('NE Energy Use'!D110-'NE Energy Use'!C110)/'NE Energy Use'!C110</f>
        <v>0.06338376279789214</v>
      </c>
      <c r="E110" s="31">
        <f>('NE Energy Use'!E110-'NE Energy Use'!D110)/'NE Energy Use'!D110</f>
        <v>0.0575496971628873</v>
      </c>
      <c r="F110" s="31">
        <f>('NE Energy Use'!F110-'NE Energy Use'!E110)/'NE Energy Use'!E110</f>
        <v>0.0107139922498137</v>
      </c>
      <c r="G110" s="31">
        <f>('NE Energy Use'!G110-'NE Energy Use'!F110)/'NE Energy Use'!F110</f>
        <v>0.00046863687951988143</v>
      </c>
      <c r="H110" s="31">
        <f>('NE Energy Use'!H110-'NE Energy Use'!G110)/'NE Energy Use'!G110</f>
        <v>0.011194670044890763</v>
      </c>
      <c r="I110" s="31">
        <f>('NE Energy Use'!I110-'NE Energy Use'!H110)/'NE Energy Use'!H110</f>
        <v>0.012446771227442532</v>
      </c>
      <c r="J110" s="31">
        <f>('NE Energy Use'!J110-'NE Energy Use'!I110)/'NE Energy Use'!I110</f>
        <v>0.010426292704245539</v>
      </c>
      <c r="K110" s="31">
        <f>('NE Energy Use'!K110-'NE Energy Use'!J110)/'NE Energy Use'!J110</f>
        <v>0.03793226184473733</v>
      </c>
      <c r="L110" s="31">
        <f>('NE Energy Use'!L110-'NE Energy Use'!K110)/'NE Energy Use'!K110</f>
        <v>0.01884705376926606</v>
      </c>
      <c r="M110" s="31">
        <f>('NE Energy Use'!M110-'NE Energy Use'!L110)/'NE Energy Use'!L110</f>
        <v>0.02737620241471313</v>
      </c>
      <c r="N110" s="31">
        <f>('NE Energy Use'!N110-'NE Energy Use'!M110)/'NE Energy Use'!M110</f>
        <v>0.024139469362782856</v>
      </c>
      <c r="O110" s="31">
        <f>('NE Energy Use'!O110-'NE Energy Use'!N110)/'NE Energy Use'!N110</f>
        <v>0.024590338965206345</v>
      </c>
      <c r="P110" s="31">
        <f>('NE Energy Use'!P110-'NE Energy Use'!O110)/'NE Energy Use'!O110</f>
        <v>0.024438641023727597</v>
      </c>
      <c r="Q110" s="31">
        <f>('NE Energy Use'!Q110-'NE Energy Use'!P110)/'NE Energy Use'!P110</f>
        <v>0.02440516827945157</v>
      </c>
      <c r="R110" s="31">
        <f>('NE Energy Use'!R110-'NE Energy Use'!Q110)/'NE Energy Use'!Q110</f>
        <v>0.02458402238293871</v>
      </c>
      <c r="S110" s="31">
        <f>('NE Energy Use'!S110-'NE Energy Use'!R110)/'NE Energy Use'!R110</f>
        <v>0.03324993428220835</v>
      </c>
      <c r="T110" s="31">
        <f>('NE Energy Use'!T110-'NE Energy Use'!S110)/'NE Energy Use'!S110</f>
        <v>0.01821732309296553</v>
      </c>
      <c r="U110" s="31">
        <f>('NE Energy Use'!U110-'NE Energy Use'!T110)/'NE Energy Use'!T110</f>
        <v>0.021253898308255505</v>
      </c>
      <c r="V110" s="31">
        <f>('NE Energy Use'!V110-'NE Energy Use'!U110)/'NE Energy Use'!U110</f>
        <v>0.023992084168706167</v>
      </c>
      <c r="W110" s="31">
        <f>('NE Energy Use'!W110-'NE Energy Use'!V110)/'NE Energy Use'!V110</f>
        <v>0.005843591786700582</v>
      </c>
      <c r="X110" s="31">
        <f>('NE Energy Use'!X110-'NE Energy Use'!W110)/'NE Energy Use'!W110</f>
        <v>0.0035530488930023614</v>
      </c>
      <c r="Y110" s="31">
        <f>('NE Energy Use'!Y110-'NE Energy Use'!X110)/'NE Energy Use'!X110</f>
        <v>0</v>
      </c>
      <c r="Z110" s="31">
        <f>('NE Energy Use'!Z110-'NE Energy Use'!Y110)/'NE Energy Use'!Y110</f>
        <v>0</v>
      </c>
      <c r="AA110" s="31">
        <f>('NE Energy Use'!AA110-'NE Energy Use'!Z110)/'NE Energy Use'!Z110</f>
        <v>0</v>
      </c>
      <c r="AC110" s="31">
        <f>('NE Energy Use'!AA110/'NE Energy Use'!B110)-1</f>
        <v>0.4907885773296339</v>
      </c>
      <c r="AD110" s="31">
        <f>('NE Energy Use'!L110/'NE Energy Use'!B110)^(1/10)-1</f>
        <v>0.014781385137578429</v>
      </c>
      <c r="AE110" s="31">
        <f>('NE Energy Use'!V110/'NE Energy Use'!L110)^(1/10)-1</f>
        <v>0.024618126702923737</v>
      </c>
      <c r="AF110" s="31">
        <f>('NE Energy Use'!AA110/'NE Energy Use'!B110)^(1/25)-1</f>
        <v>0.016100446626581055</v>
      </c>
    </row>
    <row r="111" spans="1:32" ht="12">
      <c r="A111" s="23" t="s">
        <v>195</v>
      </c>
      <c r="C111" s="31">
        <f>('NE Energy Use'!C111-'NE Energy Use'!B111)/'NE Energy Use'!B111</f>
        <v>-0.1490656713073556</v>
      </c>
      <c r="D111" s="31">
        <f>('NE Energy Use'!D111-'NE Energy Use'!C111)/'NE Energy Use'!C111</f>
        <v>0.29585639174891026</v>
      </c>
      <c r="E111" s="31">
        <f>('NE Energy Use'!E111-'NE Energy Use'!D111)/'NE Energy Use'!D111</f>
        <v>0.2736235862425495</v>
      </c>
      <c r="F111" s="31">
        <f>('NE Energy Use'!F111-'NE Energy Use'!E111)/'NE Energy Use'!E111</f>
        <v>-0.0951590266437446</v>
      </c>
      <c r="G111" s="31">
        <f>('NE Energy Use'!G111-'NE Energy Use'!F111)/'NE Energy Use'!F111</f>
        <v>0.04219833594527809</v>
      </c>
      <c r="H111" s="31">
        <f>('NE Energy Use'!H111-'NE Energy Use'!G111)/'NE Energy Use'!G111</f>
        <v>-0.2912955589213794</v>
      </c>
      <c r="I111" s="31">
        <f>('NE Energy Use'!I111-'NE Energy Use'!H111)/'NE Energy Use'!H111</f>
        <v>0.08922150478367936</v>
      </c>
      <c r="J111" s="31">
        <f>('NE Energy Use'!J111-'NE Energy Use'!I111)/'NE Energy Use'!I111</f>
        <v>0.0974223939058295</v>
      </c>
      <c r="K111" s="31">
        <f>('NE Energy Use'!K111-'NE Energy Use'!J111)/'NE Energy Use'!J111</f>
        <v>-0.0785088074292644</v>
      </c>
      <c r="L111" s="31">
        <f>('NE Energy Use'!L111-'NE Energy Use'!K111)/'NE Energy Use'!K111</f>
        <v>0.14002911086387793</v>
      </c>
      <c r="M111" s="31">
        <f>('NE Energy Use'!M111-'NE Energy Use'!L111)/'NE Energy Use'!L111</f>
        <v>-0.019656195436287518</v>
      </c>
      <c r="N111" s="31">
        <f>('NE Energy Use'!N111-'NE Energy Use'!M111)/'NE Energy Use'!M111</f>
        <v>0.0270829792927311</v>
      </c>
      <c r="O111" s="31">
        <f>('NE Energy Use'!O111-'NE Energy Use'!N111)/'NE Energy Use'!N111</f>
        <v>-0.06468015022759878</v>
      </c>
      <c r="P111" s="31">
        <f>('NE Energy Use'!P111-'NE Energy Use'!O111)/'NE Energy Use'!O111</f>
        <v>-0.07729694180245042</v>
      </c>
      <c r="Q111" s="31">
        <f>('NE Energy Use'!Q111-'NE Energy Use'!P111)/'NE Energy Use'!P111</f>
        <v>0.0640681454989153</v>
      </c>
      <c r="R111" s="31">
        <f>('NE Energy Use'!R111-'NE Energy Use'!Q111)/'NE Energy Use'!Q111</f>
        <v>-0.08208320745954635</v>
      </c>
      <c r="S111" s="31">
        <f>('NE Energy Use'!S111-'NE Energy Use'!R111)/'NE Energy Use'!R111</f>
        <v>-0.11554824545676086</v>
      </c>
      <c r="T111" s="31">
        <f>('NE Energy Use'!T111-'NE Energy Use'!S111)/'NE Energy Use'!S111</f>
        <v>-0.1675367701086394</v>
      </c>
      <c r="U111" s="31">
        <f>('NE Energy Use'!U111-'NE Energy Use'!T111)/'NE Energy Use'!T111</f>
        <v>-0.20986134104924373</v>
      </c>
      <c r="V111" s="31">
        <f>('NE Energy Use'!V111-'NE Energy Use'!U111)/'NE Energy Use'!U111</f>
        <v>0.20376436134511144</v>
      </c>
      <c r="W111" s="31">
        <f>('NE Energy Use'!W111-'NE Energy Use'!V111)/'NE Energy Use'!V111</f>
        <v>-0.20450553838726981</v>
      </c>
      <c r="X111" s="31">
        <f>('NE Energy Use'!X111-'NE Energy Use'!W111)/'NE Energy Use'!W111</f>
        <v>-0.22319415968699835</v>
      </c>
      <c r="Y111" s="31">
        <f>('NE Energy Use'!Y111-'NE Energy Use'!X111)/'NE Energy Use'!X111</f>
        <v>-0.1757963277869621</v>
      </c>
      <c r="Z111" s="31">
        <f>('NE Energy Use'!Z111-'NE Energy Use'!Y111)/'NE Energy Use'!Y111</f>
        <v>-0.07128825829798276</v>
      </c>
      <c r="AA111" s="31">
        <f>('NE Energy Use'!AA111-'NE Energy Use'!Z111)/'NE Energy Use'!Z111</f>
        <v>-0.15018809055187413</v>
      </c>
      <c r="AC111" s="31">
        <f>('NE Energy Use'!AA111/'NE Energy Use'!B111)-1</f>
        <v>-0.7184019117031382</v>
      </c>
      <c r="AD111" s="31">
        <f>('NE Energy Use'!L111/'NE Energy Use'!B111)^(1/10)-1</f>
        <v>0.01657141967703457</v>
      </c>
      <c r="AE111" s="31">
        <f>('NE Energy Use'!V111/'NE Energy Use'!L111)^(1/10)-1</f>
        <v>-0.050693879538943776</v>
      </c>
      <c r="AF111" s="31">
        <f>('NE Energy Use'!AA111/'NE Energy Use'!B111)^(1/25)-1</f>
        <v>-0.04942762682489765</v>
      </c>
    </row>
    <row r="112" spans="1:32" ht="12">
      <c r="A112" s="23" t="s">
        <v>163</v>
      </c>
      <c r="C112" s="31">
        <f>('NE Energy Use'!C112-'NE Energy Use'!B112)/'NE Energy Use'!B112</f>
        <v>0.022399731681051686</v>
      </c>
      <c r="D112" s="31">
        <f>('NE Energy Use'!D112-'NE Energy Use'!C112)/'NE Energy Use'!C112</f>
        <v>0.0435417689483722</v>
      </c>
      <c r="E112" s="31">
        <f>('NE Energy Use'!E112-'NE Energy Use'!D112)/'NE Energy Use'!D112</f>
        <v>0.034877017316678825</v>
      </c>
      <c r="F112" s="31">
        <f>('NE Energy Use'!F112-'NE Energy Use'!E112)/'NE Energy Use'!E112</f>
        <v>0.0029140577495609466</v>
      </c>
      <c r="G112" s="31">
        <f>('NE Energy Use'!G112-'NE Energy Use'!F112)/'NE Energy Use'!F112</f>
        <v>-0.0014317904503283016</v>
      </c>
      <c r="H112" s="31">
        <f>('NE Energy Use'!H112-'NE Energy Use'!G112)/'NE Energy Use'!G112</f>
        <v>-0.030862778311396385</v>
      </c>
      <c r="I112" s="31">
        <f>('NE Energy Use'!I112-'NE Energy Use'!H112)/'NE Energy Use'!H112</f>
        <v>0.025919742299587385</v>
      </c>
      <c r="J112" s="31">
        <f>('NE Energy Use'!J112-'NE Energy Use'!I112)/'NE Energy Use'!I112</f>
        <v>0.03418030782989412</v>
      </c>
      <c r="K112" s="31">
        <f>('NE Energy Use'!K112-'NE Energy Use'!J112)/'NE Energy Use'!J112</f>
        <v>-0.007288768289159558</v>
      </c>
      <c r="L112" s="31">
        <f>('NE Energy Use'!L112-'NE Energy Use'!K112)/'NE Energy Use'!K112</f>
        <v>0.023795280700183514</v>
      </c>
      <c r="M112" s="31">
        <f>('NE Energy Use'!M112-'NE Energy Use'!L112)/'NE Energy Use'!L112</f>
        <v>0.002538926730869672</v>
      </c>
      <c r="N112" s="31">
        <f>('NE Energy Use'!N112-'NE Energy Use'!M112)/'NE Energy Use'!M112</f>
        <v>0.018200168139090797</v>
      </c>
      <c r="O112" s="31">
        <f>('NE Energy Use'!O112-'NE Energy Use'!N112)/'NE Energy Use'!N112</f>
        <v>-8.520408364318394E-06</v>
      </c>
      <c r="P112" s="31">
        <f>('NE Energy Use'!P112-'NE Energy Use'!O112)/'NE Energy Use'!O112</f>
        <v>0.00482178075130342</v>
      </c>
      <c r="Q112" s="31">
        <f>('NE Energy Use'!Q112-'NE Energy Use'!P112)/'NE Energy Use'!P112</f>
        <v>0.011210911897178199</v>
      </c>
      <c r="R112" s="31">
        <f>('NE Energy Use'!R112-'NE Energy Use'!Q112)/'NE Energy Use'!Q112</f>
        <v>0.0001495029864267194</v>
      </c>
      <c r="S112" s="31">
        <f>('NE Energy Use'!S112-'NE Energy Use'!R112)/'NE Energy Use'!R112</f>
        <v>-0.0020020184677279713</v>
      </c>
      <c r="T112" s="31">
        <f>('NE Energy Use'!T112-'NE Energy Use'!S112)/'NE Energy Use'!S112</f>
        <v>-0.010292048775632712</v>
      </c>
      <c r="U112" s="31">
        <f>('NE Energy Use'!U112-'NE Energy Use'!T112)/'NE Energy Use'!T112</f>
        <v>-0.007028489717098257</v>
      </c>
      <c r="V112" s="31">
        <f>('NE Energy Use'!V112-'NE Energy Use'!U112)/'NE Energy Use'!U112</f>
        <v>0.004592225367750021</v>
      </c>
      <c r="W112" s="31">
        <f>('NE Energy Use'!W112-'NE Energy Use'!V112)/'NE Energy Use'!V112</f>
        <v>-0.0059801666585541195</v>
      </c>
      <c r="X112" s="31">
        <f>('NE Energy Use'!X112-'NE Energy Use'!W112)/'NE Energy Use'!W112</f>
        <v>0.0007179586103341564</v>
      </c>
      <c r="Y112" s="31">
        <f>('NE Energy Use'!Y112-'NE Energy Use'!X112)/'NE Energy Use'!X112</f>
        <v>-0.009563849580628277</v>
      </c>
      <c r="Z112" s="31">
        <f>('NE Energy Use'!Z112-'NE Energy Use'!Y112)/'NE Energy Use'!Y112</f>
        <v>0.00790490944577309</v>
      </c>
      <c r="AA112" s="31">
        <f>('NE Energy Use'!AA112-'NE Energy Use'!Z112)/'NE Energy Use'!Z112</f>
        <v>0.0033066600766339252</v>
      </c>
      <c r="AC112" s="31">
        <f>('NE Energy Use'!AA112/'NE Energy Use'!B112)-1</f>
        <v>0.17670600581893803</v>
      </c>
      <c r="AD112" s="31">
        <f>('NE Energy Use'!L112/'NE Energy Use'!B112)^(1/10)-1</f>
        <v>0.014563360728133468</v>
      </c>
      <c r="AE112" s="31">
        <f>('NE Energy Use'!V112/'NE Energy Use'!L112)^(1/10)-1</f>
        <v>0.0021874831305437326</v>
      </c>
      <c r="AF112" s="31">
        <f>('NE Energy Use'!AA112/'NE Energy Use'!B112)^(1/25)-1</f>
        <v>0.006529988590173286</v>
      </c>
    </row>
    <row r="113" ht="12">
      <c r="A113" s="23" t="s">
        <v>166</v>
      </c>
    </row>
    <row r="114" ht="12">
      <c r="A114" s="23" t="s">
        <v>196</v>
      </c>
    </row>
    <row r="115" spans="1:32" ht="12">
      <c r="A115" s="23" t="s">
        <v>86</v>
      </c>
      <c r="C115" s="31">
        <f>('NE Energy Use'!C115-'NE Energy Use'!B115)/'NE Energy Use'!B115</f>
        <v>0.02693690037152939</v>
      </c>
      <c r="D115" s="31">
        <f>('NE Energy Use'!D115-'NE Energy Use'!C115)/'NE Energy Use'!C115</f>
        <v>-0.028636807280696758</v>
      </c>
      <c r="E115" s="31">
        <f>('NE Energy Use'!E115-'NE Energy Use'!D115)/'NE Energy Use'!D115</f>
        <v>0.04593089189605484</v>
      </c>
      <c r="F115" s="31">
        <f>('NE Energy Use'!F115-'NE Energy Use'!E115)/'NE Energy Use'!E115</f>
        <v>0.011899461159934547</v>
      </c>
      <c r="G115" s="31">
        <f>('NE Energy Use'!G115-'NE Energy Use'!F115)/'NE Energy Use'!F115</f>
        <v>0.011377759640655622</v>
      </c>
      <c r="H115" s="31">
        <f>('NE Energy Use'!H115-'NE Energy Use'!G115)/'NE Energy Use'!G115</f>
        <v>0.014926180798475424</v>
      </c>
      <c r="I115" s="31">
        <f>('NE Energy Use'!I115-'NE Energy Use'!H115)/'NE Energy Use'!H115</f>
        <v>0.011318672274868354</v>
      </c>
      <c r="J115" s="31">
        <f>('NE Energy Use'!J115-'NE Energy Use'!I115)/'NE Energy Use'!I115</f>
        <v>0.010135462499936342</v>
      </c>
      <c r="K115" s="31">
        <f>('NE Energy Use'!K115-'NE Energy Use'!J115)/'NE Energy Use'!J115</f>
        <v>0.00586559300373351</v>
      </c>
      <c r="L115" s="31">
        <f>('NE Energy Use'!L115-'NE Energy Use'!K115)/'NE Energy Use'!K115</f>
        <v>0.008960915622632683</v>
      </c>
      <c r="M115" s="31">
        <f>('NE Energy Use'!M115-'NE Energy Use'!L115)/'NE Energy Use'!L115</f>
        <v>0.0067709519049535165</v>
      </c>
      <c r="N115" s="31">
        <f>('NE Energy Use'!N115-'NE Energy Use'!M115)/'NE Energy Use'!M115</f>
        <v>0.007628852236217326</v>
      </c>
      <c r="O115" s="31">
        <f>('NE Energy Use'!O115-'NE Energy Use'!N115)/'NE Energy Use'!N115</f>
        <v>0.0030775948323043347</v>
      </c>
      <c r="P115" s="31">
        <f>('NE Energy Use'!P115-'NE Energy Use'!O115)/'NE Energy Use'!O115</f>
        <v>0.003372968880006809</v>
      </c>
      <c r="Q115" s="31">
        <f>('NE Energy Use'!Q115-'NE Energy Use'!P115)/'NE Energy Use'!P115</f>
        <v>0.0031152270730351104</v>
      </c>
      <c r="R115" s="31">
        <f>('NE Energy Use'!R115-'NE Energy Use'!Q115)/'NE Energy Use'!Q115</f>
        <v>0.005155072055538288</v>
      </c>
      <c r="S115" s="31">
        <f>('NE Energy Use'!S115-'NE Energy Use'!R115)/'NE Energy Use'!R115</f>
        <v>0.004726210337507638</v>
      </c>
      <c r="T115" s="31">
        <f>('NE Energy Use'!T115-'NE Energy Use'!S115)/'NE Energy Use'!S115</f>
        <v>0.0036839428253452973</v>
      </c>
      <c r="U115" s="31">
        <f>('NE Energy Use'!U115-'NE Energy Use'!T115)/'NE Energy Use'!T115</f>
        <v>0.0036065577731898453</v>
      </c>
      <c r="V115" s="31">
        <f>('NE Energy Use'!V115-'NE Energy Use'!U115)/'NE Energy Use'!U115</f>
        <v>0.004449989577794509</v>
      </c>
      <c r="W115" s="31">
        <f>('NE Energy Use'!W115-'NE Energy Use'!V115)/'NE Energy Use'!V115</f>
        <v>0.0028722433847435847</v>
      </c>
      <c r="X115" s="31">
        <f>('NE Energy Use'!X115-'NE Energy Use'!W115)/'NE Energy Use'!W115</f>
        <v>0.005083182413994548</v>
      </c>
      <c r="Y115" s="31">
        <f>('NE Energy Use'!Y115-'NE Energy Use'!X115)/'NE Energy Use'!X115</f>
        <v>0.005746712994149127</v>
      </c>
      <c r="Z115" s="31">
        <f>('NE Energy Use'!Z115-'NE Energy Use'!Y115)/'NE Energy Use'!Y115</f>
        <v>0.00881575864994429</v>
      </c>
      <c r="AA115" s="31">
        <f>('NE Energy Use'!AA115-'NE Energy Use'!Z115)/'NE Energy Use'!Z115</f>
        <v>0.006170561750234799</v>
      </c>
      <c r="AC115" s="31">
        <f>('NE Energy Use'!AA115/'NE Energy Use'!B115)-1</f>
        <v>0.20994007691511696</v>
      </c>
      <c r="AD115" s="31">
        <f>('NE Energy Use'!L115/'NE Energy Use'!B115)^(1/10)-1</f>
        <v>0.011718182553889678</v>
      </c>
      <c r="AE115" s="31">
        <f>('NE Energy Use'!V115/'NE Energy Use'!L115)^(1/10)-1</f>
        <v>0.0045576392406216915</v>
      </c>
      <c r="AF115" s="31">
        <f>('NE Energy Use'!AA115/'NE Energy Use'!B115)^(1/25)-1</f>
        <v>0.007651961166422527</v>
      </c>
    </row>
    <row r="116" spans="1:32" ht="12">
      <c r="A116" s="23" t="s">
        <v>87</v>
      </c>
      <c r="C116" s="31">
        <f>('NE Energy Use'!C116-'NE Energy Use'!B116)/'NE Energy Use'!B116</f>
        <v>0.079344487618323</v>
      </c>
      <c r="D116" s="31">
        <f>('NE Energy Use'!D116-'NE Energy Use'!C116)/'NE Energy Use'!C116</f>
        <v>-0.23431675204168934</v>
      </c>
      <c r="E116" s="31">
        <f>('NE Energy Use'!E116-'NE Energy Use'!D116)/'NE Energy Use'!D116</f>
        <v>0.10637770582098464</v>
      </c>
      <c r="F116" s="31">
        <f>('NE Energy Use'!F116-'NE Energy Use'!E116)/'NE Energy Use'!E116</f>
        <v>0.01183738333618587</v>
      </c>
      <c r="G116" s="31">
        <f>('NE Energy Use'!G116-'NE Energy Use'!F116)/'NE Energy Use'!F116</f>
        <v>-0.0014372806598072776</v>
      </c>
      <c r="H116" s="31">
        <f>('NE Energy Use'!H116-'NE Energy Use'!G116)/'NE Energy Use'!G116</f>
        <v>0.005108090643990631</v>
      </c>
      <c r="I116" s="31">
        <f>('NE Energy Use'!I116-'NE Energy Use'!H116)/'NE Energy Use'!H116</f>
        <v>0.009893684670012507</v>
      </c>
      <c r="J116" s="31">
        <f>('NE Energy Use'!J116-'NE Energy Use'!I116)/'NE Energy Use'!I116</f>
        <v>0.010714798762218335</v>
      </c>
      <c r="K116" s="31">
        <f>('NE Energy Use'!K116-'NE Energy Use'!J116)/'NE Energy Use'!J116</f>
        <v>0.0017384385408236375</v>
      </c>
      <c r="L116" s="31">
        <f>('NE Energy Use'!L116-'NE Energy Use'!K116)/'NE Energy Use'!K116</f>
        <v>0.003359355542240323</v>
      </c>
      <c r="M116" s="31">
        <f>('NE Energy Use'!M116-'NE Energy Use'!L116)/'NE Energy Use'!L116</f>
        <v>0.0019698699625888224</v>
      </c>
      <c r="N116" s="31">
        <f>('NE Energy Use'!N116-'NE Energy Use'!M116)/'NE Energy Use'!M116</f>
        <v>0.0052407760709111744</v>
      </c>
      <c r="O116" s="31">
        <f>('NE Energy Use'!O116-'NE Energy Use'!N116)/'NE Energy Use'!N116</f>
        <v>0.0016966047714294386</v>
      </c>
      <c r="P116" s="31">
        <f>('NE Energy Use'!P116-'NE Energy Use'!O116)/'NE Energy Use'!O116</f>
        <v>0.001464949676383513</v>
      </c>
      <c r="Q116" s="31">
        <f>('NE Energy Use'!Q116-'NE Energy Use'!P116)/'NE Energy Use'!P116</f>
        <v>0.0041998115157975465</v>
      </c>
      <c r="R116" s="31">
        <f>('NE Energy Use'!R116-'NE Energy Use'!Q116)/'NE Energy Use'!Q116</f>
        <v>0.005525913256134106</v>
      </c>
      <c r="S116" s="31">
        <f>('NE Energy Use'!S116-'NE Energy Use'!R116)/'NE Energy Use'!R116</f>
        <v>0.0038619233956654745</v>
      </c>
      <c r="T116" s="31">
        <f>('NE Energy Use'!T116-'NE Energy Use'!S116)/'NE Energy Use'!S116</f>
        <v>0.003278214702492732</v>
      </c>
      <c r="U116" s="31">
        <f>('NE Energy Use'!U116-'NE Energy Use'!T116)/'NE Energy Use'!T116</f>
        <v>0.0018607323450792288</v>
      </c>
      <c r="V116" s="31">
        <f>('NE Energy Use'!V116-'NE Energy Use'!U116)/'NE Energy Use'!U116</f>
        <v>0.004449317532364036</v>
      </c>
      <c r="W116" s="31">
        <f>('NE Energy Use'!W116-'NE Energy Use'!V116)/'NE Energy Use'!V116</f>
        <v>0.0011826212060004361</v>
      </c>
      <c r="X116" s="31">
        <f>('NE Energy Use'!X116-'NE Energy Use'!W116)/'NE Energy Use'!W116</f>
        <v>0.0036768212532061364</v>
      </c>
      <c r="Y116" s="31">
        <f>('NE Energy Use'!Y116-'NE Energy Use'!X116)/'NE Energy Use'!X116</f>
        <v>0.004470412984325249</v>
      </c>
      <c r="Z116" s="31">
        <f>('NE Energy Use'!Z116-'NE Energy Use'!Y116)/'NE Energy Use'!Y116</f>
        <v>0.006323906628824562</v>
      </c>
      <c r="AA116" s="31">
        <f>('NE Energy Use'!AA116-'NE Energy Use'!Z116)/'NE Energy Use'!Z116</f>
        <v>0.002067110016118378</v>
      </c>
      <c r="AC116" s="31">
        <f>('NE Energy Use'!AA116/'NE Energy Use'!B116)-1</f>
        <v>0.002643191866131378</v>
      </c>
      <c r="AD116" s="31">
        <f>('NE Energy Use'!L116/'NE Energy Use'!B116)^(1/10)-1</f>
        <v>-0.004840575890361909</v>
      </c>
      <c r="AE116" s="31">
        <f>('NE Energy Use'!V116/'NE Energy Use'!L116)^(1/10)-1</f>
        <v>0.003353769019220243</v>
      </c>
      <c r="AF116" s="31">
        <f>('NE Energy Use'!AA116/'NE Energy Use'!B116)^(1/25)-1</f>
        <v>0.00010559376574348356</v>
      </c>
    </row>
    <row r="117" spans="1:32" ht="12">
      <c r="A117" s="23" t="s">
        <v>182</v>
      </c>
      <c r="C117" s="31">
        <f>('NE Energy Use'!C117-'NE Energy Use'!B117)/'NE Energy Use'!B117</f>
        <v>-0.04301681271885277</v>
      </c>
      <c r="D117" s="31">
        <f>('NE Energy Use'!D117-'NE Energy Use'!C117)/'NE Energy Use'!C117</f>
        <v>-0.018388666851331573</v>
      </c>
      <c r="E117" s="31">
        <f>('NE Energy Use'!E117-'NE Energy Use'!D117)/'NE Energy Use'!D117</f>
        <v>-0.003998984129031176</v>
      </c>
      <c r="F117" s="31">
        <f>('NE Energy Use'!F117-'NE Energy Use'!E117)/'NE Energy Use'!E117</f>
        <v>-0.006275321668669761</v>
      </c>
      <c r="G117" s="31">
        <f>('NE Energy Use'!G117-'NE Energy Use'!F117)/'NE Energy Use'!F117</f>
        <v>0.013745590745865706</v>
      </c>
      <c r="H117" s="31">
        <f>('NE Energy Use'!H117-'NE Energy Use'!G117)/'NE Energy Use'!G117</f>
        <v>0.02188469753606347</v>
      </c>
      <c r="I117" s="31">
        <f>('NE Energy Use'!I117-'NE Energy Use'!H117)/'NE Energy Use'!H117</f>
        <v>0.019060823034304706</v>
      </c>
      <c r="J117" s="31">
        <f>('NE Energy Use'!J117-'NE Energy Use'!I117)/'NE Energy Use'!I117</f>
        <v>0.022483379493103</v>
      </c>
      <c r="K117" s="31">
        <f>('NE Energy Use'!K117-'NE Energy Use'!J117)/'NE Energy Use'!J117</f>
        <v>0.023542284372758696</v>
      </c>
      <c r="L117" s="31">
        <f>('NE Energy Use'!L117-'NE Energy Use'!K117)/'NE Energy Use'!K117</f>
        <v>0.019236834300466597</v>
      </c>
      <c r="M117" s="31">
        <f>('NE Energy Use'!M117-'NE Energy Use'!L117)/'NE Energy Use'!L117</f>
        <v>0.01986490102227101</v>
      </c>
      <c r="N117" s="31">
        <f>('NE Energy Use'!N117-'NE Energy Use'!M117)/'NE Energy Use'!M117</f>
        <v>0.021403285435035772</v>
      </c>
      <c r="O117" s="31">
        <f>('NE Energy Use'!O117-'NE Energy Use'!N117)/'NE Energy Use'!N117</f>
        <v>0.0221394971740669</v>
      </c>
      <c r="P117" s="31">
        <f>('NE Energy Use'!P117-'NE Energy Use'!O117)/'NE Energy Use'!O117</f>
        <v>0.02184933867872012</v>
      </c>
      <c r="Q117" s="31">
        <f>('NE Energy Use'!Q117-'NE Energy Use'!P117)/'NE Energy Use'!P117</f>
        <v>0.020991956895114364</v>
      </c>
      <c r="R117" s="31">
        <f>('NE Energy Use'!R117-'NE Energy Use'!Q117)/'NE Energy Use'!Q117</f>
        <v>0.020317050009434273</v>
      </c>
      <c r="S117" s="31">
        <f>('NE Energy Use'!S117-'NE Energy Use'!R117)/'NE Energy Use'!R117</f>
        <v>0.02031944066490516</v>
      </c>
      <c r="T117" s="31">
        <f>('NE Energy Use'!T117-'NE Energy Use'!S117)/'NE Energy Use'!S117</f>
        <v>0.02048760631256191</v>
      </c>
      <c r="U117" s="31">
        <f>('NE Energy Use'!U117-'NE Energy Use'!T117)/'NE Energy Use'!T117</f>
        <v>0.019147955589150018</v>
      </c>
      <c r="V117" s="31">
        <f>('NE Energy Use'!V117-'NE Energy Use'!U117)/'NE Energy Use'!U117</f>
        <v>0.017554779369497807</v>
      </c>
      <c r="W117" s="31">
        <f>('NE Energy Use'!W117-'NE Energy Use'!V117)/'NE Energy Use'!V117</f>
        <v>0.017212914843243724</v>
      </c>
      <c r="X117" s="31">
        <f>('NE Energy Use'!X117-'NE Energy Use'!W117)/'NE Energy Use'!W117</f>
        <v>0.017187846939931375</v>
      </c>
      <c r="Y117" s="31">
        <f>('NE Energy Use'!Y117-'NE Energy Use'!X117)/'NE Energy Use'!X117</f>
        <v>0.0170221638593199</v>
      </c>
      <c r="Z117" s="31">
        <f>('NE Energy Use'!Z117-'NE Energy Use'!Y117)/'NE Energy Use'!Y117</f>
        <v>0.016472211686623765</v>
      </c>
      <c r="AA117" s="31">
        <f>('NE Energy Use'!AA117-'NE Energy Use'!Z117)/'NE Energy Use'!Z117</f>
        <v>0.017072217011393692</v>
      </c>
      <c r="AC117" s="31">
        <f>('NE Energy Use'!AA117/'NE Energy Use'!B117)-1</f>
        <v>0.3939973361172</v>
      </c>
      <c r="AD117" s="31">
        <f>('NE Energy Use'!L117/'NE Energy Use'!B117)^(1/10)-1</f>
        <v>0.004601417173732303</v>
      </c>
      <c r="AE117" s="31">
        <f>('NE Energy Use'!V117/'NE Energy Use'!L117)^(1/10)-1</f>
        <v>0.02040677439769878</v>
      </c>
      <c r="AF117" s="31">
        <f>('NE Energy Use'!AA117/'NE Energy Use'!B117)^(1/25)-1</f>
        <v>0.013375680713801907</v>
      </c>
    </row>
    <row r="118" spans="1:32" ht="12">
      <c r="A118" s="23" t="s">
        <v>88</v>
      </c>
      <c r="C118" s="31">
        <f>('NE Energy Use'!C118-'NE Energy Use'!B118)/'NE Energy Use'!B118</f>
        <v>-0.062108814970216496</v>
      </c>
      <c r="D118" s="31">
        <f>('NE Energy Use'!D118-'NE Energy Use'!C118)/'NE Energy Use'!C118</f>
        <v>0.03917052972529365</v>
      </c>
      <c r="E118" s="31">
        <f>('NE Energy Use'!E118-'NE Energy Use'!D118)/'NE Energy Use'!D118</f>
        <v>-0.0570884312205732</v>
      </c>
      <c r="F118" s="31">
        <f>('NE Energy Use'!F118-'NE Energy Use'!E118)/'NE Energy Use'!E118</f>
        <v>0.001948003715416947</v>
      </c>
      <c r="G118" s="31">
        <f>('NE Energy Use'!G118-'NE Energy Use'!F118)/'NE Energy Use'!F118</f>
        <v>-0.004053758730708841</v>
      </c>
      <c r="H118" s="31">
        <f>('NE Energy Use'!H118-'NE Energy Use'!G118)/'NE Energy Use'!G118</f>
        <v>0.005355053443891923</v>
      </c>
      <c r="I118" s="31">
        <f>('NE Energy Use'!I118-'NE Energy Use'!H118)/'NE Energy Use'!H118</f>
        <v>0.003372690135313022</v>
      </c>
      <c r="J118" s="31">
        <f>('NE Energy Use'!J118-'NE Energy Use'!I118)/'NE Energy Use'!I118</f>
        <v>0.005721145749805401</v>
      </c>
      <c r="K118" s="31">
        <f>('NE Energy Use'!K118-'NE Energy Use'!J118)/'NE Energy Use'!J118</f>
        <v>0.0032064275504293965</v>
      </c>
      <c r="L118" s="31">
        <f>('NE Energy Use'!L118-'NE Energy Use'!K118)/'NE Energy Use'!K118</f>
        <v>0.003874406815467486</v>
      </c>
      <c r="M118" s="31">
        <f>('NE Energy Use'!M118-'NE Energy Use'!L118)/'NE Energy Use'!L118</f>
        <v>0.0050755095383533295</v>
      </c>
      <c r="N118" s="31">
        <f>('NE Energy Use'!N118-'NE Energy Use'!M118)/'NE Energy Use'!M118</f>
        <v>0.007079376248701598</v>
      </c>
      <c r="O118" s="31">
        <f>('NE Energy Use'!O118-'NE Energy Use'!N118)/'NE Energy Use'!N118</f>
        <v>0.0018497167146043472</v>
      </c>
      <c r="P118" s="31">
        <f>('NE Energy Use'!P118-'NE Energy Use'!O118)/'NE Energy Use'!O118</f>
        <v>0.0039014791518550934</v>
      </c>
      <c r="Q118" s="31">
        <f>('NE Energy Use'!Q118-'NE Energy Use'!P118)/'NE Energy Use'!P118</f>
        <v>0.0029990662483161414</v>
      </c>
      <c r="R118" s="31">
        <f>('NE Energy Use'!R118-'NE Energy Use'!Q118)/'NE Energy Use'!Q118</f>
        <v>0.004849436684727173</v>
      </c>
      <c r="S118" s="31">
        <f>('NE Energy Use'!S118-'NE Energy Use'!R118)/'NE Energy Use'!R118</f>
        <v>0.0044070884577492855</v>
      </c>
      <c r="T118" s="31">
        <f>('NE Energy Use'!T118-'NE Energy Use'!S118)/'NE Energy Use'!S118</f>
        <v>0.0041262540433094335</v>
      </c>
      <c r="U118" s="31">
        <f>('NE Energy Use'!U118-'NE Energy Use'!T118)/'NE Energy Use'!T118</f>
        <v>0.004397128218921536</v>
      </c>
      <c r="V118" s="31">
        <f>('NE Energy Use'!V118-'NE Energy Use'!U118)/'NE Energy Use'!U118</f>
        <v>0.005285265569836389</v>
      </c>
      <c r="W118" s="31">
        <f>('NE Energy Use'!W118-'NE Energy Use'!V118)/'NE Energy Use'!V118</f>
        <v>0.0014245100490647969</v>
      </c>
      <c r="X118" s="31">
        <f>('NE Energy Use'!X118-'NE Energy Use'!W118)/'NE Energy Use'!W118</f>
        <v>0.003960524338962737</v>
      </c>
      <c r="Y118" s="31">
        <f>('NE Energy Use'!Y118-'NE Energy Use'!X118)/'NE Energy Use'!X118</f>
        <v>0.004083707164633217</v>
      </c>
      <c r="Z118" s="31">
        <f>('NE Energy Use'!Z118-'NE Energy Use'!Y118)/'NE Energy Use'!Y118</f>
        <v>0.0056264458950369585</v>
      </c>
      <c r="AA118" s="31">
        <f>('NE Energy Use'!AA118-'NE Energy Use'!Z118)/'NE Energy Use'!Z118</f>
        <v>0.0036853141681630324</v>
      </c>
      <c r="AC118" s="31">
        <f>('NE Energy Use'!AA118/'NE Energy Use'!B118)-1</f>
        <v>-0.0025070812028981093</v>
      </c>
      <c r="AD118" s="31">
        <f>('NE Energy Use'!L118/'NE Energy Use'!B118)^(1/10)-1</f>
        <v>-0.006490479300086394</v>
      </c>
      <c r="AE118" s="31">
        <f>('NE Energy Use'!V118/'NE Energy Use'!L118)^(1/10)-1</f>
        <v>0.004396165377330785</v>
      </c>
      <c r="AF118" s="31">
        <f>('NE Energy Use'!AA118/'NE Energy Use'!B118)^(1/25)-1</f>
        <v>-0.00010040412691181277</v>
      </c>
    </row>
    <row r="119" spans="1:32" ht="12">
      <c r="A119" s="23" t="s">
        <v>167</v>
      </c>
      <c r="C119" s="31">
        <f>('NE Energy Use'!C119-'NE Energy Use'!B119)/'NE Energy Use'!B119</f>
        <v>0.012733307535435019</v>
      </c>
      <c r="D119" s="31">
        <f>('NE Energy Use'!D119-'NE Energy Use'!C119)/'NE Energy Use'!C119</f>
        <v>0.02430908143027103</v>
      </c>
      <c r="E119" s="31">
        <f>('NE Energy Use'!E119-'NE Energy Use'!D119)/'NE Energy Use'!D119</f>
        <v>0.016768612507254057</v>
      </c>
      <c r="F119" s="31">
        <f>('NE Energy Use'!F119-'NE Energy Use'!E119)/'NE Energy Use'!E119</f>
        <v>0.01695623124212988</v>
      </c>
      <c r="G119" s="31">
        <f>('NE Energy Use'!G119-'NE Energy Use'!F119)/'NE Energy Use'!F119</f>
        <v>0.020795769766052886</v>
      </c>
      <c r="H119" s="31">
        <f>('NE Energy Use'!H119-'NE Energy Use'!G119)/'NE Energy Use'!G119</f>
        <v>0.02213974926552074</v>
      </c>
      <c r="I119" s="31">
        <f>('NE Energy Use'!I119-'NE Energy Use'!H119)/'NE Energy Use'!H119</f>
        <v>0.02301719122075689</v>
      </c>
      <c r="J119" s="31">
        <f>('NE Energy Use'!J119-'NE Energy Use'!I119)/'NE Energy Use'!I119</f>
        <v>0.023086124844965385</v>
      </c>
      <c r="K119" s="31">
        <f>('NE Energy Use'!K119-'NE Energy Use'!J119)/'NE Energy Use'!J119</f>
        <v>0.021745695090401973</v>
      </c>
      <c r="L119" s="31">
        <f>('NE Energy Use'!L119-'NE Energy Use'!K119)/'NE Energy Use'!K119</f>
        <v>0.021875497086983154</v>
      </c>
      <c r="M119" s="31">
        <f>('NE Energy Use'!M119-'NE Energy Use'!L119)/'NE Energy Use'!L119</f>
        <v>0.01940971910695713</v>
      </c>
      <c r="N119" s="31">
        <f>('NE Energy Use'!N119-'NE Energy Use'!M119)/'NE Energy Use'!M119</f>
        <v>0.017799188813458676</v>
      </c>
      <c r="O119" s="31">
        <f>('NE Energy Use'!O119-'NE Energy Use'!N119)/'NE Energy Use'!N119</f>
        <v>0.016821682101374146</v>
      </c>
      <c r="P119" s="31">
        <f>('NE Energy Use'!P119-'NE Energy Use'!O119)/'NE Energy Use'!O119</f>
        <v>0.01443912635608836</v>
      </c>
      <c r="Q119" s="31">
        <f>('NE Energy Use'!Q119-'NE Energy Use'!P119)/'NE Energy Use'!P119</f>
        <v>0.013107177619452993</v>
      </c>
      <c r="R119" s="31">
        <f>('NE Energy Use'!R119-'NE Energy Use'!Q119)/'NE Energy Use'!Q119</f>
        <v>0.012032585621093429</v>
      </c>
      <c r="S119" s="31">
        <f>('NE Energy Use'!S119-'NE Energy Use'!R119)/'NE Energy Use'!R119</f>
        <v>0.01112899974878597</v>
      </c>
      <c r="T119" s="31">
        <f>('NE Energy Use'!T119-'NE Energy Use'!S119)/'NE Energy Use'!S119</f>
        <v>0.011630642769184222</v>
      </c>
      <c r="U119" s="31">
        <f>('NE Energy Use'!U119-'NE Energy Use'!T119)/'NE Energy Use'!T119</f>
        <v>0.0125646885516489</v>
      </c>
      <c r="V119" s="31">
        <f>('NE Energy Use'!V119-'NE Energy Use'!U119)/'NE Energy Use'!U119</f>
        <v>0.009713002105751897</v>
      </c>
      <c r="W119" s="31">
        <f>('NE Energy Use'!W119-'NE Energy Use'!V119)/'NE Energy Use'!V119</f>
        <v>0.009197201074235578</v>
      </c>
      <c r="X119" s="31">
        <f>('NE Energy Use'!X119-'NE Energy Use'!W119)/'NE Energy Use'!W119</f>
        <v>0.010114445251160335</v>
      </c>
      <c r="Y119" s="31">
        <f>('NE Energy Use'!Y119-'NE Energy Use'!X119)/'NE Energy Use'!X119</f>
        <v>0.011611086710957922</v>
      </c>
      <c r="Z119" s="31">
        <f>('NE Energy Use'!Z119-'NE Energy Use'!Y119)/'NE Energy Use'!Y119</f>
        <v>0.012800393288356478</v>
      </c>
      <c r="AA119" s="31">
        <f>('NE Energy Use'!AA119-'NE Energy Use'!Z119)/'NE Energy Use'!Z119</f>
        <v>0.011105655817240684</v>
      </c>
      <c r="AC119" s="31">
        <f>('NE Energy Use'!AA119/'NE Energy Use'!B119)-1</f>
        <v>0.48216650852201104</v>
      </c>
      <c r="AD119" s="31">
        <f>('NE Energy Use'!L119/'NE Energy Use'!B119)^(1/10)-1</f>
        <v>0.020336817247844863</v>
      </c>
      <c r="AE119" s="31">
        <f>('NE Energy Use'!V119/'NE Energy Use'!L119)^(1/10)-1</f>
        <v>0.013860216272052917</v>
      </c>
      <c r="AF119" s="31">
        <f>('NE Energy Use'!AA119/'NE Energy Use'!B119)^(1/25)-1</f>
        <v>0.015864724362987248</v>
      </c>
    </row>
    <row r="120" spans="1:32" ht="12">
      <c r="A120" s="23" t="s">
        <v>170</v>
      </c>
      <c r="C120" s="31">
        <f>('NE Energy Use'!C120-'NE Energy Use'!B120)/'NE Energy Use'!B120</f>
        <v>-0.1314368236360695</v>
      </c>
      <c r="D120" s="31">
        <f>('NE Energy Use'!D120-'NE Energy Use'!C120)/'NE Energy Use'!C120</f>
        <v>0.06472361710528401</v>
      </c>
      <c r="E120" s="31">
        <f>('NE Energy Use'!E120-'NE Energy Use'!D120)/'NE Energy Use'!D120</f>
        <v>0.031001452760321607</v>
      </c>
      <c r="F120" s="31">
        <f>('NE Energy Use'!F120-'NE Energy Use'!E120)/'NE Energy Use'!E120</f>
        <v>0.008347758966123407</v>
      </c>
      <c r="G120" s="31">
        <f>('NE Energy Use'!G120-'NE Energy Use'!F120)/'NE Energy Use'!F120</f>
        <v>-0.004705344649216228</v>
      </c>
      <c r="H120" s="31">
        <f>('NE Energy Use'!H120-'NE Energy Use'!G120)/'NE Energy Use'!G120</f>
        <v>0.012787723785167083</v>
      </c>
      <c r="I120" s="31">
        <f>('NE Energy Use'!I120-'NE Energy Use'!H120)/'NE Energy Use'!H120</f>
        <v>0.02247681723181345</v>
      </c>
      <c r="J120" s="31">
        <f>('NE Energy Use'!J120-'NE Energy Use'!I120)/'NE Energy Use'!I120</f>
        <v>0.0250694910359595</v>
      </c>
      <c r="K120" s="31">
        <f>('NE Energy Use'!K120-'NE Energy Use'!J120)/'NE Energy Use'!J120</f>
        <v>0.027577129699162792</v>
      </c>
      <c r="L120" s="31">
        <f>('NE Energy Use'!L120-'NE Energy Use'!K120)/'NE Energy Use'!K120</f>
        <v>0.031094628561617287</v>
      </c>
      <c r="M120" s="31">
        <f>('NE Energy Use'!M120-'NE Energy Use'!L120)/'NE Energy Use'!L120</f>
        <v>0.02888650870569595</v>
      </c>
      <c r="N120" s="31">
        <f>('NE Energy Use'!N120-'NE Energy Use'!M120)/'NE Energy Use'!M120</f>
        <v>0.023575295035726074</v>
      </c>
      <c r="O120" s="31">
        <f>('NE Energy Use'!O120-'NE Energy Use'!N120)/'NE Energy Use'!N120</f>
        <v>0.015269138831748966</v>
      </c>
      <c r="P120" s="31">
        <f>('NE Energy Use'!P120-'NE Energy Use'!O120)/'NE Energy Use'!O120</f>
        <v>0.01452113523779474</v>
      </c>
      <c r="Q120" s="31">
        <f>('NE Energy Use'!Q120-'NE Energy Use'!P120)/'NE Energy Use'!P120</f>
        <v>0.011124263266091903</v>
      </c>
      <c r="R120" s="31">
        <f>('NE Energy Use'!R120-'NE Energy Use'!Q120)/'NE Energy Use'!Q120</f>
        <v>0.008701181618630855</v>
      </c>
      <c r="S120" s="31">
        <f>('NE Energy Use'!S120-'NE Energy Use'!R120)/'NE Energy Use'!R120</f>
        <v>0.013163398788658374</v>
      </c>
      <c r="T120" s="31">
        <f>('NE Energy Use'!T120-'NE Energy Use'!S120)/'NE Energy Use'!S120</f>
        <v>0.013237658574561105</v>
      </c>
      <c r="U120" s="31">
        <f>('NE Energy Use'!U120-'NE Energy Use'!T120)/'NE Energy Use'!T120</f>
        <v>0.01532340838787003</v>
      </c>
      <c r="V120" s="31">
        <f>('NE Energy Use'!V120-'NE Energy Use'!U120)/'NE Energy Use'!U120</f>
        <v>0.011251639357319173</v>
      </c>
      <c r="W120" s="31">
        <f>('NE Energy Use'!W120-'NE Energy Use'!V120)/'NE Energy Use'!V120</f>
        <v>0.012113003029228976</v>
      </c>
      <c r="X120" s="31">
        <f>('NE Energy Use'!X120-'NE Energy Use'!W120)/'NE Energy Use'!W120</f>
        <v>0.012712841137426838</v>
      </c>
      <c r="Y120" s="31">
        <f>('NE Energy Use'!Y120-'NE Energy Use'!X120)/'NE Energy Use'!X120</f>
        <v>0.010694193735983152</v>
      </c>
      <c r="Z120" s="31">
        <f>('NE Energy Use'!Z120-'NE Energy Use'!Y120)/'NE Energy Use'!Y120</f>
        <v>0.012598239216702877</v>
      </c>
      <c r="AA120" s="31">
        <f>('NE Energy Use'!AA120-'NE Energy Use'!Z120)/'NE Energy Use'!Z120</f>
        <v>0.009229951012916425</v>
      </c>
      <c r="AC120" s="31">
        <f>('NE Energy Use'!AA120/'NE Energy Use'!B120)-1</f>
        <v>0.3286518736793802</v>
      </c>
      <c r="AD120" s="31">
        <f>('NE Energy Use'!L120/'NE Energy Use'!B120)^(1/10)-1</f>
        <v>0.007371766512771272</v>
      </c>
      <c r="AE120" s="31">
        <f>('NE Energy Use'!V120/'NE Energy Use'!L120)^(1/10)-1</f>
        <v>0.015488726913609696</v>
      </c>
      <c r="AF120" s="31">
        <f>('NE Energy Use'!AA120/'NE Energy Use'!B120)^(1/25)-1</f>
        <v>0.011431437137241929</v>
      </c>
    </row>
    <row r="121" spans="1:32" ht="12">
      <c r="A121" s="23" t="s">
        <v>165</v>
      </c>
      <c r="C121" s="31">
        <f>('NE Energy Use'!C121-'NE Energy Use'!B121)/'NE Energy Use'!B121</f>
        <v>-0.11243623663380924</v>
      </c>
      <c r="D121" s="31">
        <f>('NE Energy Use'!D121-'NE Energy Use'!C121)/'NE Energy Use'!C121</f>
        <v>-0.519861093919692</v>
      </c>
      <c r="E121" s="31">
        <f>('NE Energy Use'!E121-'NE Energy Use'!D121)/'NE Energy Use'!D121</f>
        <v>-0.13415221976141234</v>
      </c>
      <c r="F121" s="31">
        <f>('NE Energy Use'!F121-'NE Energy Use'!E121)/'NE Energy Use'!E121</f>
        <v>0.3676129249564545</v>
      </c>
      <c r="G121" s="31">
        <f>('NE Energy Use'!G121-'NE Energy Use'!F121)/'NE Energy Use'!F121</f>
        <v>-0.009955430396760957</v>
      </c>
      <c r="H121" s="31">
        <f>('NE Energy Use'!H121-'NE Energy Use'!G121)/'NE Energy Use'!G121</f>
        <v>0.03997798737436619</v>
      </c>
      <c r="I121" s="31">
        <f>('NE Energy Use'!I121-'NE Energy Use'!H121)/'NE Energy Use'!H121</f>
        <v>0.05511235185293192</v>
      </c>
      <c r="J121" s="31">
        <f>('NE Energy Use'!J121-'NE Energy Use'!I121)/'NE Energy Use'!I121</f>
        <v>0.157074132539229</v>
      </c>
      <c r="K121" s="31">
        <f>('NE Energy Use'!K121-'NE Energy Use'!J121)/'NE Energy Use'!J121</f>
        <v>-0.17762341457404732</v>
      </c>
      <c r="L121" s="31">
        <f>('NE Energy Use'!L121-'NE Energy Use'!K121)/'NE Energy Use'!K121</f>
        <v>0.05848618611093335</v>
      </c>
      <c r="M121" s="31">
        <f>('NE Energy Use'!M121-'NE Energy Use'!L121)/'NE Energy Use'!L121</f>
        <v>-0.04519712103545296</v>
      </c>
      <c r="N121" s="31">
        <f>('NE Energy Use'!N121-'NE Energy Use'!M121)/'NE Energy Use'!M121</f>
        <v>0.08652028789235089</v>
      </c>
      <c r="O121" s="31">
        <f>('NE Energy Use'!O121-'NE Energy Use'!N121)/'NE Energy Use'!N121</f>
        <v>0.040502425964690524</v>
      </c>
      <c r="P121" s="31">
        <f>('NE Energy Use'!P121-'NE Energy Use'!O121)/'NE Energy Use'!O121</f>
        <v>0.04539705358368808</v>
      </c>
      <c r="Q121" s="31">
        <f>('NE Energy Use'!Q121-'NE Energy Use'!P121)/'NE Energy Use'!P121</f>
        <v>0.015438801052606645</v>
      </c>
      <c r="R121" s="31">
        <f>('NE Energy Use'!R121-'NE Energy Use'!Q121)/'NE Energy Use'!Q121</f>
        <v>0.04620595751884543</v>
      </c>
      <c r="S121" s="31">
        <f>('NE Energy Use'!S121-'NE Energy Use'!R121)/'NE Energy Use'!R121</f>
        <v>-0.00866154322377891</v>
      </c>
      <c r="T121" s="31">
        <f>('NE Energy Use'!T121-'NE Energy Use'!S121)/'NE Energy Use'!S121</f>
        <v>-0.0010999676366783408</v>
      </c>
      <c r="U121" s="31">
        <f>('NE Energy Use'!U121-'NE Energy Use'!T121)/'NE Energy Use'!T121</f>
        <v>0.01612873817451383</v>
      </c>
      <c r="V121" s="31">
        <f>('NE Energy Use'!V121-'NE Energy Use'!U121)/'NE Energy Use'!U121</f>
        <v>-0.02957668144986068</v>
      </c>
      <c r="W121" s="31">
        <f>('NE Energy Use'!W121-'NE Energy Use'!V121)/'NE Energy Use'!V121</f>
        <v>-0.012679705013484794</v>
      </c>
      <c r="X121" s="31">
        <f>('NE Energy Use'!X121-'NE Energy Use'!W121)/'NE Energy Use'!W121</f>
        <v>-0.014946037776079507</v>
      </c>
      <c r="Y121" s="31">
        <f>('NE Energy Use'!Y121-'NE Energy Use'!X121)/'NE Energy Use'!X121</f>
        <v>-0.0445830838351369</v>
      </c>
      <c r="Z121" s="31">
        <f>('NE Energy Use'!Z121-'NE Energy Use'!Y121)/'NE Energy Use'!Y121</f>
        <v>0.05291804165130386</v>
      </c>
      <c r="AA121" s="31">
        <f>('NE Energy Use'!AA121-'NE Energy Use'!Z121)/'NE Energy Use'!Z121</f>
        <v>-0.013574913074343619</v>
      </c>
      <c r="AC121" s="31">
        <f>('NE Energy Use'!AA121/'NE Energy Use'!B121)-1</f>
        <v>-0.3762128528007844</v>
      </c>
      <c r="AD121" s="31">
        <f>('NE Energy Use'!L121/'NE Energy Use'!B121)^(1/10)-1</f>
        <v>-0.057662243646253386</v>
      </c>
      <c r="AE121" s="31">
        <f>('NE Energy Use'!V121/'NE Energy Use'!L121)^(1/10)-1</f>
        <v>0.015874551664658565</v>
      </c>
      <c r="AF121" s="31">
        <f>('NE Energy Use'!AA121/'NE Energy Use'!B121)^(1/25)-1</f>
        <v>-0.018700772668230226</v>
      </c>
    </row>
    <row r="122" spans="1:32" ht="12">
      <c r="A122" s="23" t="s">
        <v>189</v>
      </c>
      <c r="C122" s="31">
        <f>('NE Energy Use'!C122-'NE Energy Use'!B122)/'NE Energy Use'!B122</f>
        <v>0.0579835037611365</v>
      </c>
      <c r="D122" s="31">
        <f>('NE Energy Use'!D122-'NE Energy Use'!C122)/'NE Energy Use'!C122</f>
        <v>0.08217051347136763</v>
      </c>
      <c r="E122" s="31">
        <f>('NE Energy Use'!E122-'NE Energy Use'!D122)/'NE Energy Use'!D122</f>
        <v>-0.06478456139954132</v>
      </c>
      <c r="F122" s="31">
        <f>('NE Energy Use'!F122-'NE Energy Use'!E122)/'NE Energy Use'!E122</f>
        <v>-0.010644548921533114</v>
      </c>
      <c r="G122" s="31">
        <f>('NE Energy Use'!G122-'NE Energy Use'!F122)/'NE Energy Use'!F122</f>
        <v>-0.028780369414515904</v>
      </c>
      <c r="H122" s="31">
        <f>('NE Energy Use'!H122-'NE Energy Use'!G122)/'NE Energy Use'!G122</f>
        <v>-0.02024056334422206</v>
      </c>
      <c r="I122" s="31">
        <f>('NE Energy Use'!I122-'NE Energy Use'!H122)/'NE Energy Use'!H122</f>
        <v>-0.002172298669516735</v>
      </c>
      <c r="J122" s="31">
        <f>('NE Energy Use'!J122-'NE Energy Use'!I122)/'NE Energy Use'!I122</f>
        <v>-0.02317846544914503</v>
      </c>
      <c r="K122" s="31">
        <f>('NE Energy Use'!K122-'NE Energy Use'!J122)/'NE Energy Use'!J122</f>
        <v>0.010857461299575887</v>
      </c>
      <c r="L122" s="31">
        <f>('NE Energy Use'!L122-'NE Energy Use'!K122)/'NE Energy Use'!K122</f>
        <v>0.01628321640442095</v>
      </c>
      <c r="M122" s="31">
        <f>('NE Energy Use'!M122-'NE Energy Use'!L122)/'NE Energy Use'!L122</f>
        <v>0.014941898405927885</v>
      </c>
      <c r="N122" s="31">
        <f>('NE Energy Use'!N122-'NE Energy Use'!M122)/'NE Energy Use'!M122</f>
        <v>0.011258611493721028</v>
      </c>
      <c r="O122" s="31">
        <f>('NE Energy Use'!O122-'NE Energy Use'!N122)/'NE Energy Use'!N122</f>
        <v>0.0037274358237103507</v>
      </c>
      <c r="P122" s="31">
        <f>('NE Energy Use'!P122-'NE Energy Use'!O122)/'NE Energy Use'!O122</f>
        <v>0.006884059042186471</v>
      </c>
      <c r="Q122" s="31">
        <f>('NE Energy Use'!Q122-'NE Energy Use'!P122)/'NE Energy Use'!P122</f>
        <v>0.004671838177700306</v>
      </c>
      <c r="R122" s="31">
        <f>('NE Energy Use'!R122-'NE Energy Use'!Q122)/'NE Energy Use'!Q122</f>
        <v>0.0017037803342381669</v>
      </c>
      <c r="S122" s="31">
        <f>('NE Energy Use'!S122-'NE Energy Use'!R122)/'NE Energy Use'!R122</f>
        <v>0.0031887802109510656</v>
      </c>
      <c r="T122" s="31">
        <f>('NE Energy Use'!T122-'NE Energy Use'!S122)/'NE Energy Use'!S122</f>
        <v>0.0022498176175202713</v>
      </c>
      <c r="U122" s="31">
        <f>('NE Energy Use'!U122-'NE Energy Use'!T122)/'NE Energy Use'!T122</f>
        <v>0.006749192690166157</v>
      </c>
      <c r="V122" s="31">
        <f>('NE Energy Use'!V122-'NE Energy Use'!U122)/'NE Energy Use'!U122</f>
        <v>0.003452513845288351</v>
      </c>
      <c r="W122" s="31">
        <f>('NE Energy Use'!W122-'NE Energy Use'!V122)/'NE Energy Use'!V122</f>
        <v>0.00361955679402292</v>
      </c>
      <c r="X122" s="31">
        <f>('NE Energy Use'!X122-'NE Energy Use'!W122)/'NE Energy Use'!W122</f>
        <v>0.0028527253785619096</v>
      </c>
      <c r="Y122" s="31">
        <f>('NE Energy Use'!Y122-'NE Energy Use'!X122)/'NE Energy Use'!X122</f>
        <v>0.001973037334423771</v>
      </c>
      <c r="Z122" s="31">
        <f>('NE Energy Use'!Z122-'NE Energy Use'!Y122)/'NE Energy Use'!Y122</f>
        <v>0.003398550738215291</v>
      </c>
      <c r="AA122" s="31">
        <f>('NE Energy Use'!AA122-'NE Energy Use'!Z122)/'NE Energy Use'!Z122</f>
        <v>0.0015275705226783912</v>
      </c>
      <c r="AC122" s="31">
        <f>('NE Energy Use'!AA122/'NE Energy Use'!B122)-1</f>
        <v>0.08464756648803973</v>
      </c>
      <c r="AD122" s="31">
        <f>('NE Energy Use'!L122/'NE Energy Use'!B122)^(1/10)-1</f>
        <v>0.0009332064581646371</v>
      </c>
      <c r="AE122" s="31">
        <f>('NE Energy Use'!V122/'NE Energy Use'!L122)^(1/10)-1</f>
        <v>0.005874731408207712</v>
      </c>
      <c r="AF122" s="31">
        <f>('NE Energy Use'!AA122/'NE Energy Use'!B122)^(1/25)-1</f>
        <v>0.003255492070000532</v>
      </c>
    </row>
    <row r="123" spans="1:32" ht="12">
      <c r="A123" s="23" t="s">
        <v>89</v>
      </c>
      <c r="C123" s="31">
        <f>('NE Energy Use'!C123-'NE Energy Use'!B123)/'NE Energy Use'!B123</f>
        <v>-0.00617245531305617</v>
      </c>
      <c r="D123" s="31">
        <f>('NE Energy Use'!D123-'NE Energy Use'!C123)/'NE Energy Use'!C123</f>
        <v>-0.06210983444278964</v>
      </c>
      <c r="E123" s="31">
        <f>('NE Energy Use'!E123-'NE Energy Use'!D123)/'NE Energy Use'!D123</f>
        <v>0.013361319261636482</v>
      </c>
      <c r="F123" s="31">
        <f>('NE Energy Use'!F123-'NE Energy Use'!E123)/'NE Energy Use'!E123</f>
        <v>0.03185159751339814</v>
      </c>
      <c r="G123" s="31">
        <f>('NE Energy Use'!G123-'NE Energy Use'!F123)/'NE Energy Use'!F123</f>
        <v>0.012374860329535572</v>
      </c>
      <c r="H123" s="31">
        <f>('NE Energy Use'!H123-'NE Energy Use'!G123)/'NE Energy Use'!G123</f>
        <v>0.01910007745630601</v>
      </c>
      <c r="I123" s="31">
        <f>('NE Energy Use'!I123-'NE Energy Use'!H123)/'NE Energy Use'!H123</f>
        <v>0.020047300626326724</v>
      </c>
      <c r="J123" s="31">
        <f>('NE Energy Use'!J123-'NE Energy Use'!I123)/'NE Energy Use'!I123</f>
        <v>0.027116005849818655</v>
      </c>
      <c r="K123" s="31">
        <f>('NE Energy Use'!K123-'NE Energy Use'!J123)/'NE Energy Use'!J123</f>
        <v>-0.0007027016371541485</v>
      </c>
      <c r="L123" s="31">
        <f>('NE Energy Use'!L123-'NE Energy Use'!K123)/'NE Energy Use'!K123</f>
        <v>0.019593087998827738</v>
      </c>
      <c r="M123" s="31">
        <f>('NE Energy Use'!M123-'NE Energy Use'!L123)/'NE Energy Use'!L123</f>
        <v>0.01038886214273999</v>
      </c>
      <c r="N123" s="31">
        <f>('NE Energy Use'!N123-'NE Energy Use'!M123)/'NE Energy Use'!M123</f>
        <v>0.018934466643006437</v>
      </c>
      <c r="O123" s="31">
        <f>('NE Energy Use'!O123-'NE Energy Use'!N123)/'NE Energy Use'!N123</f>
        <v>0.013522196285254492</v>
      </c>
      <c r="P123" s="31">
        <f>('NE Energy Use'!P123-'NE Energy Use'!O123)/'NE Energy Use'!O123</f>
        <v>0.01299676926431755</v>
      </c>
      <c r="Q123" s="31">
        <f>('NE Energy Use'!Q123-'NE Energy Use'!P123)/'NE Energy Use'!P123</f>
        <v>0.009926413202276939</v>
      </c>
      <c r="R123" s="31">
        <f>('NE Energy Use'!R123-'NE Energy Use'!Q123)/'NE Energy Use'!Q123</f>
        <v>0.012312189901937986</v>
      </c>
      <c r="S123" s="31">
        <f>('NE Energy Use'!S123-'NE Energy Use'!R123)/'NE Energy Use'!R123</f>
        <v>0.007646204148913436</v>
      </c>
      <c r="T123" s="31">
        <f>('NE Energy Use'!T123-'NE Energy Use'!S123)/'NE Energy Use'!S123</f>
        <v>0.008168527368335666</v>
      </c>
      <c r="U123" s="31">
        <f>('NE Energy Use'!U123-'NE Energy Use'!T123)/'NE Energy Use'!T123</f>
        <v>0.010050162150656468</v>
      </c>
      <c r="V123" s="31">
        <f>('NE Energy Use'!V123-'NE Energy Use'!U123)/'NE Energy Use'!U123</f>
        <v>0.0051671216488408025</v>
      </c>
      <c r="W123" s="31">
        <f>('NE Energy Use'!W123-'NE Energy Use'!V123)/'NE Energy Use'!V123</f>
        <v>0.005720856210436432</v>
      </c>
      <c r="X123" s="31">
        <f>('NE Energy Use'!X123-'NE Energy Use'!W123)/'NE Energy Use'!W123</f>
        <v>0.006796878400066877</v>
      </c>
      <c r="Y123" s="31">
        <f>('NE Energy Use'!Y123-'NE Energy Use'!X123)/'NE Energy Use'!X123</f>
        <v>0.005584283022550051</v>
      </c>
      <c r="Z123" s="31">
        <f>('NE Energy Use'!Z123-'NE Energy Use'!Y123)/'NE Energy Use'!Y123</f>
        <v>0.014097748882703879</v>
      </c>
      <c r="AA123" s="31">
        <f>('NE Energy Use'!AA123-'NE Energy Use'!Z123)/'NE Energy Use'!Z123</f>
        <v>0.007658043121473296</v>
      </c>
      <c r="AC123" s="31">
        <f>('NE Energy Use'!AA123/'NE Energy Use'!B123)-1</f>
        <v>0.24479462660282558</v>
      </c>
      <c r="AD123" s="31">
        <f>('NE Energy Use'!L123/'NE Energy Use'!B123)^(1/10)-1</f>
        <v>0.007108859759543229</v>
      </c>
      <c r="AE123" s="31">
        <f>('NE Energy Use'!V123/'NE Energy Use'!L123)^(1/10)-1</f>
        <v>0.010904838275124673</v>
      </c>
      <c r="AF123" s="31">
        <f>('NE Energy Use'!AA123/'NE Energy Use'!B123)^(1/25)-1</f>
        <v>0.008797293031808984</v>
      </c>
    </row>
    <row r="124" spans="1:32" ht="12">
      <c r="A124" s="23" t="s">
        <v>90</v>
      </c>
      <c r="C124" s="31">
        <f>('NE Energy Use'!C124-'NE Energy Use'!B124)/'NE Energy Use'!B124</f>
        <v>0.06483787500334758</v>
      </c>
      <c r="D124" s="31">
        <f>('NE Energy Use'!D124-'NE Energy Use'!C124)/'NE Energy Use'!C124</f>
        <v>0.14317328839677707</v>
      </c>
      <c r="E124" s="31">
        <f>('NE Energy Use'!E124-'NE Energy Use'!D124)/'NE Energy Use'!D124</f>
        <v>0.03469510252993024</v>
      </c>
      <c r="F124" s="31">
        <f>('NE Energy Use'!F124-'NE Energy Use'!E124)/'NE Energy Use'!E124</f>
        <v>-0.005170683709977088</v>
      </c>
      <c r="G124" s="31">
        <f>('NE Energy Use'!G124-'NE Energy Use'!F124)/'NE Energy Use'!F124</f>
        <v>-0.00960241512664203</v>
      </c>
      <c r="H124" s="31">
        <f>('NE Energy Use'!H124-'NE Energy Use'!G124)/'NE Energy Use'!G124</f>
        <v>0.009364569337720988</v>
      </c>
      <c r="I124" s="31">
        <f>('NE Energy Use'!I124-'NE Energy Use'!H124)/'NE Energy Use'!H124</f>
        <v>0.012526333488910123</v>
      </c>
      <c r="J124" s="31">
        <f>('NE Energy Use'!J124-'NE Energy Use'!I124)/'NE Energy Use'!I124</f>
        <v>0.01739366001092637</v>
      </c>
      <c r="K124" s="31">
        <f>('NE Energy Use'!K124-'NE Energy Use'!J124)/'NE Energy Use'!J124</f>
        <v>0.03429268263925449</v>
      </c>
      <c r="L124" s="31">
        <f>('NE Energy Use'!L124-'NE Energy Use'!K124)/'NE Energy Use'!K124</f>
        <v>0.008538555247384654</v>
      </c>
      <c r="M124" s="31">
        <f>('NE Energy Use'!M124-'NE Energy Use'!L124)/'NE Energy Use'!L124</f>
        <v>0.016930294068086556</v>
      </c>
      <c r="N124" s="31">
        <f>('NE Energy Use'!N124-'NE Energy Use'!M124)/'NE Energy Use'!M124</f>
        <v>0.013146069887455397</v>
      </c>
      <c r="O124" s="31">
        <f>('NE Energy Use'!O124-'NE Energy Use'!N124)/'NE Energy Use'!N124</f>
        <v>0.0074885381791537494</v>
      </c>
      <c r="P124" s="31">
        <f>('NE Energy Use'!P124-'NE Energy Use'!O124)/'NE Energy Use'!O124</f>
        <v>0.015599978312412138</v>
      </c>
      <c r="Q124" s="31">
        <f>('NE Energy Use'!Q124-'NE Energy Use'!P124)/'NE Energy Use'!P124</f>
        <v>0.006269075357460246</v>
      </c>
      <c r="R124" s="31">
        <f>('NE Energy Use'!R124-'NE Energy Use'!Q124)/'NE Energy Use'!Q124</f>
        <v>0.0071107300923751</v>
      </c>
      <c r="S124" s="31">
        <f>('NE Energy Use'!S124-'NE Energy Use'!R124)/'NE Energy Use'!R124</f>
        <v>0.01591775468572144</v>
      </c>
      <c r="T124" s="31">
        <f>('NE Energy Use'!T124-'NE Energy Use'!S124)/'NE Energy Use'!S124</f>
        <v>0.012022327411941331</v>
      </c>
      <c r="U124" s="31">
        <f>('NE Energy Use'!U124-'NE Energy Use'!T124)/'NE Energy Use'!T124</f>
        <v>0.014566158114022652</v>
      </c>
      <c r="V124" s="31">
        <f>('NE Energy Use'!V124-'NE Energy Use'!U124)/'NE Energy Use'!U124</f>
        <v>-0.0003952465187723859</v>
      </c>
      <c r="W124" s="31">
        <f>('NE Energy Use'!W124-'NE Energy Use'!V124)/'NE Energy Use'!V124</f>
        <v>0.021650020853513353</v>
      </c>
      <c r="X124" s="31">
        <f>('NE Energy Use'!X124-'NE Energy Use'!W124)/'NE Energy Use'!W124</f>
        <v>0.030293271083998555</v>
      </c>
      <c r="Y124" s="31">
        <f>('NE Energy Use'!Y124-'NE Energy Use'!X124)/'NE Energy Use'!X124</f>
        <v>0.014493079600929592</v>
      </c>
      <c r="Z124" s="31">
        <f>('NE Energy Use'!Z124-'NE Energy Use'!Y124)/'NE Energy Use'!Y124</f>
        <v>0.01620987197554489</v>
      </c>
      <c r="AA124" s="31">
        <f>('NE Energy Use'!AA124-'NE Energy Use'!Z124)/'NE Energy Use'!Z124</f>
        <v>0.020008380249027968</v>
      </c>
      <c r="AC124" s="31">
        <f>('NE Energy Use'!AA124/'NE Energy Use'!B124)-1</f>
        <v>0.6596612000328992</v>
      </c>
      <c r="AD124" s="31">
        <f>('NE Energy Use'!L124/'NE Energy Use'!B124)^(1/10)-1</f>
        <v>0.030159677392040285</v>
      </c>
      <c r="AE124" s="31">
        <f>('NE Energy Use'!V124/'NE Energy Use'!L124)^(1/10)-1</f>
        <v>0.010851761992413334</v>
      </c>
      <c r="AF124" s="31">
        <f>('NE Energy Use'!AA124/'NE Energy Use'!B124)^(1/25)-1</f>
        <v>0.020471259184706936</v>
      </c>
    </row>
    <row r="125" spans="1:32" ht="12">
      <c r="A125" s="23" t="s">
        <v>172</v>
      </c>
      <c r="C125" s="31" t="e">
        <f>('NE Energy Use'!C125-'NE Energy Use'!B125)/'NE Energy Use'!B125</f>
        <v>#DIV/0!</v>
      </c>
      <c r="D125" s="31" t="e">
        <f>('NE Energy Use'!D125-'NE Energy Use'!C125)/'NE Energy Use'!C125</f>
        <v>#DIV/0!</v>
      </c>
      <c r="E125" s="31" t="e">
        <f>('NE Energy Use'!E125-'NE Energy Use'!D125)/'NE Energy Use'!D125</f>
        <v>#DIV/0!</v>
      </c>
      <c r="F125" s="31" t="e">
        <f>('NE Energy Use'!F125-'NE Energy Use'!E125)/'NE Energy Use'!E125</f>
        <v>#DIV/0!</v>
      </c>
      <c r="G125" s="31" t="e">
        <f>('NE Energy Use'!G125-'NE Energy Use'!F125)/'NE Energy Use'!F125</f>
        <v>#DIV/0!</v>
      </c>
      <c r="H125" s="31" t="e">
        <f>('NE Energy Use'!H125-'NE Energy Use'!G125)/'NE Energy Use'!G125</f>
        <v>#DIV/0!</v>
      </c>
      <c r="I125" s="31" t="e">
        <f>('NE Energy Use'!I125-'NE Energy Use'!H125)/'NE Energy Use'!H125</f>
        <v>#DIV/0!</v>
      </c>
      <c r="J125" s="31" t="e">
        <f>('NE Energy Use'!J125-'NE Energy Use'!I125)/'NE Energy Use'!I125</f>
        <v>#DIV/0!</v>
      </c>
      <c r="K125" s="31" t="e">
        <f>('NE Energy Use'!K125-'NE Energy Use'!J125)/'NE Energy Use'!J125</f>
        <v>#DIV/0!</v>
      </c>
      <c r="L125" s="31" t="e">
        <f>('NE Energy Use'!L125-'NE Energy Use'!K125)/'NE Energy Use'!K125</f>
        <v>#DIV/0!</v>
      </c>
      <c r="M125" s="31" t="e">
        <f>('NE Energy Use'!M125-'NE Energy Use'!L125)/'NE Energy Use'!L125</f>
        <v>#DIV/0!</v>
      </c>
      <c r="N125" s="31" t="e">
        <f>('NE Energy Use'!N125-'NE Energy Use'!M125)/'NE Energy Use'!M125</f>
        <v>#DIV/0!</v>
      </c>
      <c r="O125" s="31" t="e">
        <f>('NE Energy Use'!O125-'NE Energy Use'!N125)/'NE Energy Use'!N125</f>
        <v>#DIV/0!</v>
      </c>
      <c r="P125" s="31" t="e">
        <f>('NE Energy Use'!P125-'NE Energy Use'!O125)/'NE Energy Use'!O125</f>
        <v>#DIV/0!</v>
      </c>
      <c r="Q125" s="31" t="e">
        <f>('NE Energy Use'!Q125-'NE Energy Use'!P125)/'NE Energy Use'!P125</f>
        <v>#DIV/0!</v>
      </c>
      <c r="R125" s="31" t="e">
        <f>('NE Energy Use'!R125-'NE Energy Use'!Q125)/'NE Energy Use'!Q125</f>
        <v>#DIV/0!</v>
      </c>
      <c r="S125" s="31" t="e">
        <f>('NE Energy Use'!S125-'NE Energy Use'!R125)/'NE Energy Use'!R125</f>
        <v>#DIV/0!</v>
      </c>
      <c r="T125" s="31" t="e">
        <f>('NE Energy Use'!T125-'NE Energy Use'!S125)/'NE Energy Use'!S125</f>
        <v>#DIV/0!</v>
      </c>
      <c r="U125" s="31" t="e">
        <f>('NE Energy Use'!U125-'NE Energy Use'!T125)/'NE Energy Use'!T125</f>
        <v>#DIV/0!</v>
      </c>
      <c r="V125" s="31" t="e">
        <f>('NE Energy Use'!V125-'NE Energy Use'!U125)/'NE Energy Use'!U125</f>
        <v>#DIV/0!</v>
      </c>
      <c r="W125" s="31" t="e">
        <f>('NE Energy Use'!W125-'NE Energy Use'!V125)/'NE Energy Use'!V125</f>
        <v>#DIV/0!</v>
      </c>
      <c r="X125" s="31" t="e">
        <f>('NE Energy Use'!X125-'NE Energy Use'!W125)/'NE Energy Use'!W125</f>
        <v>#DIV/0!</v>
      </c>
      <c r="Y125" s="31" t="e">
        <f>('NE Energy Use'!Y125-'NE Energy Use'!X125)/'NE Energy Use'!X125</f>
        <v>#DIV/0!</v>
      </c>
      <c r="Z125" s="31" t="e">
        <f>('NE Energy Use'!Z125-'NE Energy Use'!Y125)/'NE Energy Use'!Y125</f>
        <v>#DIV/0!</v>
      </c>
      <c r="AA125" s="31" t="e">
        <f>('NE Energy Use'!AA125-'NE Energy Use'!Z125)/'NE Energy Use'!Z125</f>
        <v>#DIV/0!</v>
      </c>
      <c r="AC125" s="31" t="e">
        <f>('NE Energy Use'!AA125/'NE Energy Use'!B125)-1</f>
        <v>#DIV/0!</v>
      </c>
      <c r="AD125" s="31" t="e">
        <f>('NE Energy Use'!L125/'NE Energy Use'!B125)^(1/10)-1</f>
        <v>#DIV/0!</v>
      </c>
      <c r="AE125" s="31" t="e">
        <f>('NE Energy Use'!V125/'NE Energy Use'!L125)^(1/10)-1</f>
        <v>#DIV/0!</v>
      </c>
      <c r="AF125" s="31" t="e">
        <f>('NE Energy Use'!AA125/'NE Energy Use'!B125)^(1/25)-1</f>
        <v>#DIV/0!</v>
      </c>
    </row>
    <row r="126" spans="1:32" ht="12">
      <c r="A126" s="23" t="s">
        <v>190</v>
      </c>
      <c r="C126" s="31">
        <f>('NE Energy Use'!C126-'NE Energy Use'!B126)/'NE Energy Use'!B126</f>
        <v>-0.049110706335869406</v>
      </c>
      <c r="D126" s="31">
        <f>('NE Energy Use'!D126-'NE Energy Use'!C126)/'NE Energy Use'!C126</f>
        <v>-0.15877107292264497</v>
      </c>
      <c r="E126" s="31">
        <f>('NE Energy Use'!E126-'NE Energy Use'!D126)/'NE Energy Use'!D126</f>
        <v>0.09452722170769906</v>
      </c>
      <c r="F126" s="31">
        <f>('NE Energy Use'!F126-'NE Energy Use'!E126)/'NE Energy Use'!E126</f>
        <v>-0.02157895522377482</v>
      </c>
      <c r="G126" s="31">
        <f>('NE Energy Use'!G126-'NE Energy Use'!F126)/'NE Energy Use'!F126</f>
        <v>-0.011788621921718362</v>
      </c>
      <c r="H126" s="31">
        <f>('NE Energy Use'!H126-'NE Energy Use'!G126)/'NE Energy Use'!G126</f>
        <v>0.010225620970783205</v>
      </c>
      <c r="I126" s="31">
        <f>('NE Energy Use'!I126-'NE Energy Use'!H126)/'NE Energy Use'!H126</f>
        <v>0.02644616152536913</v>
      </c>
      <c r="J126" s="31">
        <f>('NE Energy Use'!J126-'NE Energy Use'!I126)/'NE Energy Use'!I126</f>
        <v>0.032363387125941494</v>
      </c>
      <c r="K126" s="31">
        <f>('NE Energy Use'!K126-'NE Energy Use'!J126)/'NE Energy Use'!J126</f>
        <v>0.06592531551128261</v>
      </c>
      <c r="L126" s="31">
        <f>('NE Energy Use'!L126-'NE Energy Use'!K126)/'NE Energy Use'!K126</f>
        <v>0.03263468866476667</v>
      </c>
      <c r="M126" s="31">
        <f>('NE Energy Use'!M126-'NE Energy Use'!L126)/'NE Energy Use'!L126</f>
        <v>0.0199761005164591</v>
      </c>
      <c r="N126" s="31">
        <f>('NE Energy Use'!N126-'NE Energy Use'!M126)/'NE Energy Use'!M126</f>
        <v>0.015373468420968917</v>
      </c>
      <c r="O126" s="31">
        <f>('NE Energy Use'!O126-'NE Energy Use'!N126)/'NE Energy Use'!N126</f>
        <v>0.008565532055925928</v>
      </c>
      <c r="P126" s="31">
        <f>('NE Energy Use'!P126-'NE Energy Use'!O126)/'NE Energy Use'!O126</f>
        <v>0.01842384356103845</v>
      </c>
      <c r="Q126" s="31">
        <f>('NE Energy Use'!Q126-'NE Energy Use'!P126)/'NE Energy Use'!P126</f>
        <v>0.0071429632585418915</v>
      </c>
      <c r="R126" s="31">
        <f>('NE Energy Use'!R126-'NE Energy Use'!Q126)/'NE Energy Use'!Q126</f>
        <v>0.00818535273507609</v>
      </c>
      <c r="S126" s="31">
        <f>('NE Energy Use'!S126-'NE Energy Use'!R126)/'NE Energy Use'!R126</f>
        <v>0.018834423444366435</v>
      </c>
      <c r="T126" s="31">
        <f>('NE Energy Use'!T126-'NE Energy Use'!S126)/'NE Energy Use'!S126</f>
        <v>0.014052159326795585</v>
      </c>
      <c r="U126" s="31">
        <f>('NE Energy Use'!U126-'NE Energy Use'!T126)/'NE Energy Use'!T126</f>
        <v>0.01705950603358475</v>
      </c>
      <c r="V126" s="31">
        <f>('NE Energy Use'!V126-'NE Energy Use'!U126)/'NE Energy Use'!U126</f>
        <v>-0.00092106426710419</v>
      </c>
      <c r="W126" s="31">
        <f>('NE Energy Use'!W126-'NE Energy Use'!V126)/'NE Energy Use'!V126</f>
        <v>0.02553013077331402</v>
      </c>
      <c r="X126" s="31">
        <f>('NE Energy Use'!X126-'NE Energy Use'!W126)/'NE Energy Use'!W126</f>
        <v>0.035698811827755715</v>
      </c>
      <c r="Y126" s="31">
        <f>('NE Energy Use'!Y126-'NE Energy Use'!X126)/'NE Energy Use'!X126</f>
        <v>0.016766770050430802</v>
      </c>
      <c r="Z126" s="31">
        <f>('NE Energy Use'!Z126-'NE Energy Use'!Y126)/'NE Energy Use'!Y126</f>
        <v>0.018776868732515155</v>
      </c>
      <c r="AA126" s="31">
        <f>('NE Energy Use'!AA126-'NE Energy Use'!Z126)/'NE Energy Use'!Z126</f>
        <v>0.02329936906894397</v>
      </c>
      <c r="AC126" s="31">
        <f>('NE Energy Use'!AA126/'NE Energy Use'!B126)-1</f>
        <v>0.2734505506813907</v>
      </c>
      <c r="AD126" s="31">
        <f>('NE Energy Use'!L126/'NE Energy Use'!B126)^(1/10)-1</f>
        <v>-0.00025164258648691096</v>
      </c>
      <c r="AE126" s="31">
        <f>('NE Energy Use'!V126/'NE Energy Use'!L126)^(1/10)-1</f>
        <v>0.012649159050084569</v>
      </c>
      <c r="AF126" s="31">
        <f>('NE Energy Use'!AA126/'NE Energy Use'!B126)^(1/25)-1</f>
        <v>0.009716105227895788</v>
      </c>
    </row>
    <row r="127" spans="1:32" ht="12">
      <c r="A127" s="23" t="s">
        <v>174</v>
      </c>
      <c r="C127" s="31">
        <f>('NE Energy Use'!C127-'NE Energy Use'!B127)/'NE Energy Use'!B127</f>
        <v>0.06382660734550955</v>
      </c>
      <c r="D127" s="31">
        <f>('NE Energy Use'!D127-'NE Energy Use'!C127)/'NE Energy Use'!C127</f>
        <v>0.14077824683361467</v>
      </c>
      <c r="E127" s="31">
        <f>('NE Energy Use'!E127-'NE Energy Use'!D127)/'NE Energy Use'!D127</f>
        <v>0.03504507725050961</v>
      </c>
      <c r="F127" s="31">
        <f>('NE Energy Use'!F127-'NE Energy Use'!E127)/'NE Energy Use'!E127</f>
        <v>-0.005272187199284039</v>
      </c>
      <c r="G127" s="31">
        <f>('NE Energy Use'!G127-'NE Energy Use'!F127)/'NE Energy Use'!F127</f>
        <v>-0.009615710370157111</v>
      </c>
      <c r="H127" s="31">
        <f>('NE Energy Use'!H127-'NE Energy Use'!G127)/'NE Energy Use'!G127</f>
        <v>0.00936978816718826</v>
      </c>
      <c r="I127" s="31">
        <f>('NE Energy Use'!I127-'NE Energy Use'!H127)/'NE Energy Use'!H127</f>
        <v>0.012610935140106262</v>
      </c>
      <c r="J127" s="31">
        <f>('NE Energy Use'!J127-'NE Energy Use'!I127)/'NE Energy Use'!I127</f>
        <v>0.017485851151638095</v>
      </c>
      <c r="K127" s="31">
        <f>('NE Energy Use'!K127-'NE Energy Use'!J127)/'NE Energy Use'!J127</f>
        <v>0.03449037206000019</v>
      </c>
      <c r="L127" s="31">
        <f>('NE Energy Use'!L127-'NE Energy Use'!K127)/'NE Energy Use'!K127</f>
        <v>0.008693701888625633</v>
      </c>
      <c r="M127" s="31">
        <f>('NE Energy Use'!M127-'NE Energy Use'!L127)/'NE Energy Use'!L127</f>
        <v>0.016950397521847203</v>
      </c>
      <c r="N127" s="31">
        <f>('NE Energy Use'!N127-'NE Energy Use'!M127)/'NE Energy Use'!M127</f>
        <v>0.013160715633036188</v>
      </c>
      <c r="O127" s="31">
        <f>('NE Energy Use'!O127-'NE Energy Use'!N127)/'NE Energy Use'!N127</f>
        <v>0.007495682226394506</v>
      </c>
      <c r="P127" s="31">
        <f>('NE Energy Use'!P127-'NE Energy Use'!O127)/'NE Energy Use'!O127</f>
        <v>0.01561876230074889</v>
      </c>
      <c r="Q127" s="31">
        <f>('NE Energy Use'!Q127-'NE Energy Use'!P127)/'NE Energy Use'!P127</f>
        <v>0.006274863170392686</v>
      </c>
      <c r="R127" s="31">
        <f>('NE Energy Use'!R127-'NE Energy Use'!Q127)/'NE Energy Use'!Q127</f>
        <v>0.007117859896792484</v>
      </c>
      <c r="S127" s="31">
        <f>('NE Energy Use'!S127-'NE Energy Use'!R127)/'NE Energy Use'!R127</f>
        <v>0.015937246776083686</v>
      </c>
      <c r="T127" s="31">
        <f>('NE Energy Use'!T127-'NE Energy Use'!S127)/'NE Energy Use'!S127</f>
        <v>0.012035838558394392</v>
      </c>
      <c r="U127" s="31">
        <f>('NE Energy Use'!U127-'NE Energy Use'!T127)/'NE Energy Use'!T127</f>
        <v>0.014582867510361412</v>
      </c>
      <c r="V127" s="31">
        <f>('NE Energy Use'!V127-'NE Energy Use'!U127)/'NE Energy Use'!U127</f>
        <v>-0.00039878509072402006</v>
      </c>
      <c r="W127" s="31">
        <f>('NE Energy Use'!W127-'NE Energy Use'!V127)/'NE Energy Use'!V127</f>
        <v>0.02167610729582761</v>
      </c>
      <c r="X127" s="31">
        <f>('NE Energy Use'!X127-'NE Energy Use'!W127)/'NE Energy Use'!W127</f>
        <v>0.030329616579373383</v>
      </c>
      <c r="Y127" s="31">
        <f>('NE Energy Use'!Y127-'NE Energy Use'!X127)/'NE Energy Use'!X127</f>
        <v>0.014508466638195446</v>
      </c>
      <c r="Z127" s="31">
        <f>('NE Energy Use'!Z127-'NE Energy Use'!Y127)/'NE Energy Use'!Y127</f>
        <v>0.01622730256338008</v>
      </c>
      <c r="AA127" s="31">
        <f>('NE Energy Use'!AA127-'NE Energy Use'!Z127)/'NE Energy Use'!Z127</f>
        <v>0.020030748820749306</v>
      </c>
      <c r="AC127" s="31">
        <f>('NE Energy Use'!AA127/'NE Energy Use'!B127)-1</f>
        <v>0.6562337871428057</v>
      </c>
      <c r="AD127" s="31">
        <f>('NE Energy Use'!L127/'NE Energy Use'!B127)^(1/10)-1</f>
        <v>0.029922723630696924</v>
      </c>
      <c r="AE127" s="31">
        <f>('NE Energy Use'!V127/'NE Energy Use'!L127)^(1/10)-1</f>
        <v>0.010863701030394912</v>
      </c>
      <c r="AF127" s="31">
        <f>('NE Energy Use'!AA127/'NE Energy Use'!B127)^(1/25)-1</f>
        <v>0.02038687935959116</v>
      </c>
    </row>
    <row r="128" spans="1:32" ht="12">
      <c r="A128" s="23" t="s">
        <v>175</v>
      </c>
      <c r="C128" s="31" t="e">
        <f>('NE Energy Use'!C128-'NE Energy Use'!B128)/'NE Energy Use'!B128</f>
        <v>#DIV/0!</v>
      </c>
      <c r="D128" s="31" t="e">
        <f>('NE Energy Use'!D128-'NE Energy Use'!C128)/'NE Energy Use'!C128</f>
        <v>#DIV/0!</v>
      </c>
      <c r="E128" s="31" t="e">
        <f>('NE Energy Use'!E128-'NE Energy Use'!D128)/'NE Energy Use'!D128</f>
        <v>#DIV/0!</v>
      </c>
      <c r="F128" s="31" t="e">
        <f>('NE Energy Use'!F128-'NE Energy Use'!E128)/'NE Energy Use'!E128</f>
        <v>#DIV/0!</v>
      </c>
      <c r="G128" s="31" t="e">
        <f>('NE Energy Use'!G128-'NE Energy Use'!F128)/'NE Energy Use'!F128</f>
        <v>#DIV/0!</v>
      </c>
      <c r="H128" s="31" t="e">
        <f>('NE Energy Use'!H128-'NE Energy Use'!G128)/'NE Energy Use'!G128</f>
        <v>#DIV/0!</v>
      </c>
      <c r="I128" s="31" t="e">
        <f>('NE Energy Use'!I128-'NE Energy Use'!H128)/'NE Energy Use'!H128</f>
        <v>#DIV/0!</v>
      </c>
      <c r="J128" s="31" t="e">
        <f>('NE Energy Use'!J128-'NE Energy Use'!I128)/'NE Energy Use'!I128</f>
        <v>#DIV/0!</v>
      </c>
      <c r="K128" s="31" t="e">
        <f>('NE Energy Use'!K128-'NE Energy Use'!J128)/'NE Energy Use'!J128</f>
        <v>#DIV/0!</v>
      </c>
      <c r="L128" s="31" t="e">
        <f>('NE Energy Use'!L128-'NE Energy Use'!K128)/'NE Energy Use'!K128</f>
        <v>#DIV/0!</v>
      </c>
      <c r="M128" s="31" t="e">
        <f>('NE Energy Use'!M128-'NE Energy Use'!L128)/'NE Energy Use'!L128</f>
        <v>#DIV/0!</v>
      </c>
      <c r="N128" s="31" t="e">
        <f>('NE Energy Use'!N128-'NE Energy Use'!M128)/'NE Energy Use'!M128</f>
        <v>#DIV/0!</v>
      </c>
      <c r="O128" s="31" t="e">
        <f>('NE Energy Use'!O128-'NE Energy Use'!N128)/'NE Energy Use'!N128</f>
        <v>#DIV/0!</v>
      </c>
      <c r="P128" s="31" t="e">
        <f>('NE Energy Use'!P128-'NE Energy Use'!O128)/'NE Energy Use'!O128</f>
        <v>#DIV/0!</v>
      </c>
      <c r="Q128" s="31" t="e">
        <f>('NE Energy Use'!Q128-'NE Energy Use'!P128)/'NE Energy Use'!P128</f>
        <v>#DIV/0!</v>
      </c>
      <c r="R128" s="31" t="e">
        <f>('NE Energy Use'!R128-'NE Energy Use'!Q128)/'NE Energy Use'!Q128</f>
        <v>#DIV/0!</v>
      </c>
      <c r="S128" s="31" t="e">
        <f>('NE Energy Use'!S128-'NE Energy Use'!R128)/'NE Energy Use'!R128</f>
        <v>#DIV/0!</v>
      </c>
      <c r="T128" s="31" t="e">
        <f>('NE Energy Use'!T128-'NE Energy Use'!S128)/'NE Energy Use'!S128</f>
        <v>#DIV/0!</v>
      </c>
      <c r="U128" s="31" t="e">
        <f>('NE Energy Use'!U128-'NE Energy Use'!T128)/'NE Energy Use'!T128</f>
        <v>#DIV/0!</v>
      </c>
      <c r="V128" s="31" t="e">
        <f>('NE Energy Use'!V128-'NE Energy Use'!U128)/'NE Energy Use'!U128</f>
        <v>#DIV/0!</v>
      </c>
      <c r="W128" s="31" t="e">
        <f>('NE Energy Use'!W128-'NE Energy Use'!V128)/'NE Energy Use'!V128</f>
        <v>#DIV/0!</v>
      </c>
      <c r="X128" s="31" t="e">
        <f>('NE Energy Use'!X128-'NE Energy Use'!W128)/'NE Energy Use'!W128</f>
        <v>#DIV/0!</v>
      </c>
      <c r="Y128" s="31" t="e">
        <f>('NE Energy Use'!Y128-'NE Energy Use'!X128)/'NE Energy Use'!X128</f>
        <v>#DIV/0!</v>
      </c>
      <c r="Z128" s="31" t="e">
        <f>('NE Energy Use'!Z128-'NE Energy Use'!Y128)/'NE Energy Use'!Y128</f>
        <v>#DIV/0!</v>
      </c>
      <c r="AA128" s="31" t="e">
        <f>('NE Energy Use'!AA128-'NE Energy Use'!Z128)/'NE Energy Use'!Z128</f>
        <v>#DIV/0!</v>
      </c>
      <c r="AC128" s="31" t="e">
        <f>('NE Energy Use'!AA128/'NE Energy Use'!B128)-1</f>
        <v>#DIV/0!</v>
      </c>
      <c r="AD128" s="31" t="e">
        <f>('NE Energy Use'!L128/'NE Energy Use'!B128)^(1/10)-1</f>
        <v>#DIV/0!</v>
      </c>
      <c r="AE128" s="31" t="e">
        <f>('NE Energy Use'!V128/'NE Energy Use'!L128)^(1/10)-1</f>
        <v>#DIV/0!</v>
      </c>
      <c r="AF128" s="31" t="e">
        <f>('NE Energy Use'!AA128/'NE Energy Use'!B128)^(1/25)-1</f>
        <v>#DIV/0!</v>
      </c>
    </row>
    <row r="129" spans="1:32" ht="12">
      <c r="A129" s="23" t="s">
        <v>176</v>
      </c>
      <c r="C129" s="31">
        <f>('NE Energy Use'!C129-'NE Energy Use'!B129)/'NE Energy Use'!B129</f>
        <v>-0.029781224766504532</v>
      </c>
      <c r="D129" s="31">
        <f>('NE Energy Use'!D129-'NE Energy Use'!C129)/'NE Energy Use'!C129</f>
        <v>0.002428241058718325</v>
      </c>
      <c r="E129" s="31">
        <f>('NE Energy Use'!E129-'NE Energy Use'!D129)/'NE Energy Use'!D129</f>
        <v>0.004919702199060081</v>
      </c>
      <c r="F129" s="31">
        <f>('NE Energy Use'!F129-'NE Energy Use'!E129)/'NE Energy Use'!E129</f>
        <v>0.027986662917596824</v>
      </c>
      <c r="G129" s="31">
        <f>('NE Energy Use'!G129-'NE Energy Use'!F129)/'NE Energy Use'!F129</f>
        <v>0.03132447860607354</v>
      </c>
      <c r="H129" s="31">
        <f>('NE Energy Use'!H129-'NE Energy Use'!G129)/'NE Energy Use'!G129</f>
        <v>0.03698866526257658</v>
      </c>
      <c r="I129" s="31">
        <f>('NE Energy Use'!I129-'NE Energy Use'!H129)/'NE Energy Use'!H129</f>
        <v>0.02855153710585708</v>
      </c>
      <c r="J129" s="31">
        <f>('NE Energy Use'!J129-'NE Energy Use'!I129)/'NE Energy Use'!I129</f>
        <v>-0.009974034906443137</v>
      </c>
      <c r="K129" s="31">
        <f>('NE Energy Use'!K129-'NE Energy Use'!J129)/'NE Energy Use'!J129</f>
        <v>5.448432028169797E-05</v>
      </c>
      <c r="L129" s="31">
        <f>('NE Energy Use'!L129-'NE Energy Use'!K129)/'NE Energy Use'!K129</f>
        <v>0.00015462008214556423</v>
      </c>
      <c r="M129" s="31">
        <f>('NE Energy Use'!M129-'NE Energy Use'!L129)/'NE Energy Use'!L129</f>
        <v>9.771708298059279E-05</v>
      </c>
      <c r="N129" s="31">
        <f>('NE Energy Use'!N129-'NE Energy Use'!M129)/'NE Energy Use'!M129</f>
        <v>0.00011942774661254397</v>
      </c>
      <c r="O129" s="31">
        <f>('NE Energy Use'!O129-'NE Energy Use'!N129)/'NE Energy Use'!N129</f>
        <v>8.386341582985619E-05</v>
      </c>
      <c r="P129" s="31">
        <f>('NE Energy Use'!P129-'NE Energy Use'!O129)/'NE Energy Use'!O129</f>
        <v>8.158457694825382E-05</v>
      </c>
      <c r="Q129" s="31">
        <f>('NE Energy Use'!Q129-'NE Energy Use'!P129)/'NE Energy Use'!P129</f>
        <v>4.302717560407089E-05</v>
      </c>
      <c r="R129" s="31">
        <f>('NE Energy Use'!R129-'NE Energy Use'!Q129)/'NE Energy Use'!Q129</f>
        <v>0.0018589746116520975</v>
      </c>
      <c r="S129" s="31">
        <f>('NE Energy Use'!S129-'NE Energy Use'!R129)/'NE Energy Use'!R129</f>
        <v>-0.0018279174224937122</v>
      </c>
      <c r="T129" s="31">
        <f>('NE Energy Use'!T129-'NE Energy Use'!S129)/'NE Energy Use'!S129</f>
        <v>-9.75391865215215E-06</v>
      </c>
      <c r="U129" s="31">
        <f>('NE Energy Use'!U129-'NE Energy Use'!T129)/'NE Energy Use'!T129</f>
        <v>0.0019050390638206283</v>
      </c>
      <c r="V129" s="31">
        <f>('NE Energy Use'!V129-'NE Energy Use'!U129)/'NE Energy Use'!U129</f>
        <v>-6.4680844671807725E-06</v>
      </c>
      <c r="W129" s="31">
        <f>('NE Energy Use'!W129-'NE Energy Use'!V129)/'NE Energy Use'!V129</f>
        <v>4.934446871896458E-06</v>
      </c>
      <c r="X129" s="31">
        <f>('NE Energy Use'!X129-'NE Energy Use'!W129)/'NE Energy Use'!W129</f>
        <v>-2.6139103104691978E-05</v>
      </c>
      <c r="Y129" s="31">
        <f>('NE Energy Use'!Y129-'NE Energy Use'!X129)/'NE Energy Use'!X129</f>
        <v>2.8473695874048187E-05</v>
      </c>
      <c r="Z129" s="31">
        <f>('NE Energy Use'!Z129-'NE Energy Use'!Y129)/'NE Energy Use'!Y129</f>
        <v>-1.0402271855055548E-05</v>
      </c>
      <c r="AA129" s="31">
        <f>('NE Energy Use'!AA129-'NE Energy Use'!Z129)/'NE Energy Use'!Z129</f>
        <v>-5.601281576453266E-06</v>
      </c>
      <c r="AC129" s="31">
        <f>('NE Energy Use'!AA129/'NE Energy Use'!B129)-1</f>
        <v>0.09695083696124773</v>
      </c>
      <c r="AD129" s="31">
        <f>('NE Energy Use'!L129/'NE Energy Use'!B129)^(1/10)-1</f>
        <v>0.00906108895279667</v>
      </c>
      <c r="AE129" s="31">
        <f>('NE Energy Use'!V129/'NE Energy Use'!L129)^(1/10)-1</f>
        <v>0.00023405376474672224</v>
      </c>
      <c r="AF129" s="31">
        <f>('NE Energy Use'!AA129/'NE Energy Use'!B129)^(1/25)-1</f>
        <v>0.0037082331219628895</v>
      </c>
    </row>
    <row r="130" spans="1:32" ht="12">
      <c r="A130" s="23" t="s">
        <v>177</v>
      </c>
      <c r="C130" s="31" t="e">
        <f>('NE Energy Use'!C130-'NE Energy Use'!B130)/'NE Energy Use'!B130</f>
        <v>#DIV/0!</v>
      </c>
      <c r="D130" s="31" t="e">
        <f>('NE Energy Use'!D130-'NE Energy Use'!C130)/'NE Energy Use'!C130</f>
        <v>#DIV/0!</v>
      </c>
      <c r="E130" s="31" t="e">
        <f>('NE Energy Use'!E130-'NE Energy Use'!D130)/'NE Energy Use'!D130</f>
        <v>#DIV/0!</v>
      </c>
      <c r="F130" s="31" t="e">
        <f>('NE Energy Use'!F130-'NE Energy Use'!E130)/'NE Energy Use'!E130</f>
        <v>#DIV/0!</v>
      </c>
      <c r="G130" s="31" t="e">
        <f>('NE Energy Use'!G130-'NE Energy Use'!F130)/'NE Energy Use'!F130</f>
        <v>#DIV/0!</v>
      </c>
      <c r="H130" s="31" t="e">
        <f>('NE Energy Use'!H130-'NE Energy Use'!G130)/'NE Energy Use'!G130</f>
        <v>#DIV/0!</v>
      </c>
      <c r="I130" s="31" t="e">
        <f>('NE Energy Use'!I130-'NE Energy Use'!H130)/'NE Energy Use'!H130</f>
        <v>#DIV/0!</v>
      </c>
      <c r="J130" s="31" t="e">
        <f>('NE Energy Use'!J130-'NE Energy Use'!I130)/'NE Energy Use'!I130</f>
        <v>#DIV/0!</v>
      </c>
      <c r="K130" s="31" t="e">
        <f>('NE Energy Use'!K130-'NE Energy Use'!J130)/'NE Energy Use'!J130</f>
        <v>#DIV/0!</v>
      </c>
      <c r="L130" s="31" t="e">
        <f>('NE Energy Use'!L130-'NE Energy Use'!K130)/'NE Energy Use'!K130</f>
        <v>#DIV/0!</v>
      </c>
      <c r="M130" s="31" t="e">
        <f>('NE Energy Use'!M130-'NE Energy Use'!L130)/'NE Energy Use'!L130</f>
        <v>#DIV/0!</v>
      </c>
      <c r="N130" s="31" t="e">
        <f>('NE Energy Use'!N130-'NE Energy Use'!M130)/'NE Energy Use'!M130</f>
        <v>#DIV/0!</v>
      </c>
      <c r="O130" s="31" t="e">
        <f>('NE Energy Use'!O130-'NE Energy Use'!N130)/'NE Energy Use'!N130</f>
        <v>#DIV/0!</v>
      </c>
      <c r="P130" s="31" t="e">
        <f>('NE Energy Use'!P130-'NE Energy Use'!O130)/'NE Energy Use'!O130</f>
        <v>#DIV/0!</v>
      </c>
      <c r="Q130" s="31" t="e">
        <f>('NE Energy Use'!Q130-'NE Energy Use'!P130)/'NE Energy Use'!P130</f>
        <v>#DIV/0!</v>
      </c>
      <c r="R130" s="31" t="e">
        <f>('NE Energy Use'!R130-'NE Energy Use'!Q130)/'NE Energy Use'!Q130</f>
        <v>#DIV/0!</v>
      </c>
      <c r="S130" s="31" t="e">
        <f>('NE Energy Use'!S130-'NE Energy Use'!R130)/'NE Energy Use'!R130</f>
        <v>#DIV/0!</v>
      </c>
      <c r="T130" s="31" t="e">
        <f>('NE Energy Use'!T130-'NE Energy Use'!S130)/'NE Energy Use'!S130</f>
        <v>#DIV/0!</v>
      </c>
      <c r="U130" s="31" t="e">
        <f>('NE Energy Use'!U130-'NE Energy Use'!T130)/'NE Energy Use'!T130</f>
        <v>#DIV/0!</v>
      </c>
      <c r="V130" s="31" t="e">
        <f>('NE Energy Use'!V130-'NE Energy Use'!U130)/'NE Energy Use'!U130</f>
        <v>#DIV/0!</v>
      </c>
      <c r="W130" s="31" t="e">
        <f>('NE Energy Use'!W130-'NE Energy Use'!V130)/'NE Energy Use'!V130</f>
        <v>#DIV/0!</v>
      </c>
      <c r="X130" s="31" t="e">
        <f>('NE Energy Use'!X130-'NE Energy Use'!W130)/'NE Energy Use'!W130</f>
        <v>#DIV/0!</v>
      </c>
      <c r="Y130" s="31" t="e">
        <f>('NE Energy Use'!Y130-'NE Energy Use'!X130)/'NE Energy Use'!X130</f>
        <v>#DIV/0!</v>
      </c>
      <c r="Z130" s="31" t="e">
        <f>('NE Energy Use'!Z130-'NE Energy Use'!Y130)/'NE Energy Use'!Y130</f>
        <v>#DIV/0!</v>
      </c>
      <c r="AA130" s="31" t="e">
        <f>('NE Energy Use'!AA130-'NE Energy Use'!Z130)/'NE Energy Use'!Z130</f>
        <v>#DIV/0!</v>
      </c>
      <c r="AC130" s="31" t="e">
        <f>('NE Energy Use'!AA130/'NE Energy Use'!B130)-1</f>
        <v>#DIV/0!</v>
      </c>
      <c r="AD130" s="31" t="e">
        <f>('NE Energy Use'!L130/'NE Energy Use'!B130)^(1/10)-1</f>
        <v>#DIV/0!</v>
      </c>
      <c r="AE130" s="31" t="e">
        <f>('NE Energy Use'!V130/'NE Energy Use'!L130)^(1/10)-1</f>
        <v>#DIV/0!</v>
      </c>
      <c r="AF130" s="31" t="e">
        <f>('NE Energy Use'!AA130/'NE Energy Use'!B130)^(1/25)-1</f>
        <v>#DIV/0!</v>
      </c>
    </row>
    <row r="131" spans="1:32" ht="12">
      <c r="A131" s="23" t="s">
        <v>178</v>
      </c>
      <c r="C131" s="31">
        <f>('NE Energy Use'!C131-'NE Energy Use'!B131)/'NE Energy Use'!B131</f>
        <v>-0.029781224766504532</v>
      </c>
      <c r="D131" s="31">
        <f>('NE Energy Use'!D131-'NE Energy Use'!C131)/'NE Energy Use'!C131</f>
        <v>0.002428241058718325</v>
      </c>
      <c r="E131" s="31">
        <f>('NE Energy Use'!E131-'NE Energy Use'!D131)/'NE Energy Use'!D131</f>
        <v>0.004919702199060081</v>
      </c>
      <c r="F131" s="31">
        <f>('NE Energy Use'!F131-'NE Energy Use'!E131)/'NE Energy Use'!E131</f>
        <v>0.027986662917596824</v>
      </c>
      <c r="G131" s="31">
        <f>('NE Energy Use'!G131-'NE Energy Use'!F131)/'NE Energy Use'!F131</f>
        <v>0.03132447860607354</v>
      </c>
      <c r="H131" s="31">
        <f>('NE Energy Use'!H131-'NE Energy Use'!G131)/'NE Energy Use'!G131</f>
        <v>0.03698866526257658</v>
      </c>
      <c r="I131" s="31">
        <f>('NE Energy Use'!I131-'NE Energy Use'!H131)/'NE Energy Use'!H131</f>
        <v>0.02855153710585708</v>
      </c>
      <c r="J131" s="31">
        <f>('NE Energy Use'!J131-'NE Energy Use'!I131)/'NE Energy Use'!I131</f>
        <v>-0.009974034906443137</v>
      </c>
      <c r="K131" s="31">
        <f>('NE Energy Use'!K131-'NE Energy Use'!J131)/'NE Energy Use'!J131</f>
        <v>5.448432028169797E-05</v>
      </c>
      <c r="L131" s="31">
        <f>('NE Energy Use'!L131-'NE Energy Use'!K131)/'NE Energy Use'!K131</f>
        <v>0.00015462008214556423</v>
      </c>
      <c r="M131" s="31">
        <f>('NE Energy Use'!M131-'NE Energy Use'!L131)/'NE Energy Use'!L131</f>
        <v>9.771708298059279E-05</v>
      </c>
      <c r="N131" s="31">
        <f>('NE Energy Use'!N131-'NE Energy Use'!M131)/'NE Energy Use'!M131</f>
        <v>0.00011942774661254397</v>
      </c>
      <c r="O131" s="31">
        <f>('NE Energy Use'!O131-'NE Energy Use'!N131)/'NE Energy Use'!N131</f>
        <v>8.386341582985619E-05</v>
      </c>
      <c r="P131" s="31">
        <f>('NE Energy Use'!P131-'NE Energy Use'!O131)/'NE Energy Use'!O131</f>
        <v>8.158457694825382E-05</v>
      </c>
      <c r="Q131" s="31">
        <f>('NE Energy Use'!Q131-'NE Energy Use'!P131)/'NE Energy Use'!P131</f>
        <v>4.302717560407089E-05</v>
      </c>
      <c r="R131" s="31">
        <f>('NE Energy Use'!R131-'NE Energy Use'!Q131)/'NE Energy Use'!Q131</f>
        <v>0.0018589746116520975</v>
      </c>
      <c r="S131" s="31">
        <f>('NE Energy Use'!S131-'NE Energy Use'!R131)/'NE Energy Use'!R131</f>
        <v>-0.0018279174224937122</v>
      </c>
      <c r="T131" s="31">
        <f>('NE Energy Use'!T131-'NE Energy Use'!S131)/'NE Energy Use'!S131</f>
        <v>-9.75391865215215E-06</v>
      </c>
      <c r="U131" s="31">
        <f>('NE Energy Use'!U131-'NE Energy Use'!T131)/'NE Energy Use'!T131</f>
        <v>0.0019050390638206283</v>
      </c>
      <c r="V131" s="31">
        <f>('NE Energy Use'!V131-'NE Energy Use'!U131)/'NE Energy Use'!U131</f>
        <v>-6.4680844671807725E-06</v>
      </c>
      <c r="W131" s="31">
        <f>('NE Energy Use'!W131-'NE Energy Use'!V131)/'NE Energy Use'!V131</f>
        <v>4.934446871896458E-06</v>
      </c>
      <c r="X131" s="31">
        <f>('NE Energy Use'!X131-'NE Energy Use'!W131)/'NE Energy Use'!W131</f>
        <v>-2.6139103104691978E-05</v>
      </c>
      <c r="Y131" s="31">
        <f>('NE Energy Use'!Y131-'NE Energy Use'!X131)/'NE Energy Use'!X131</f>
        <v>2.8473695874048187E-05</v>
      </c>
      <c r="Z131" s="31">
        <f>('NE Energy Use'!Z131-'NE Energy Use'!Y131)/'NE Energy Use'!Y131</f>
        <v>-1.0402271855055548E-05</v>
      </c>
      <c r="AA131" s="31">
        <f>('NE Energy Use'!AA131-'NE Energy Use'!Z131)/'NE Energy Use'!Z131</f>
        <v>-5.601281576453266E-06</v>
      </c>
      <c r="AC131" s="31">
        <f>('NE Energy Use'!AA131/'NE Energy Use'!B131)-1</f>
        <v>0.09695083696124773</v>
      </c>
      <c r="AD131" s="31">
        <f>('NE Energy Use'!L131/'NE Energy Use'!B131)^(1/10)-1</f>
        <v>0.00906108895279667</v>
      </c>
      <c r="AE131" s="31">
        <f>('NE Energy Use'!V131/'NE Energy Use'!L131)^(1/10)-1</f>
        <v>0.00023405376474672224</v>
      </c>
      <c r="AF131" s="31">
        <f>('NE Energy Use'!AA131/'NE Energy Use'!B131)^(1/25)-1</f>
        <v>0.0037082331219628895</v>
      </c>
    </row>
    <row r="132" spans="1:32" ht="12">
      <c r="A132" s="23" t="s">
        <v>193</v>
      </c>
      <c r="C132" s="31">
        <f>('NE Energy Use'!C132-'NE Energy Use'!B132)/'NE Energy Use'!B132</f>
        <v>0.018988315769307977</v>
      </c>
      <c r="D132" s="31">
        <f>('NE Energy Use'!D132-'NE Energy Use'!C132)/'NE Energy Use'!C132</f>
        <v>0.005407876311373777</v>
      </c>
      <c r="E132" s="31">
        <f>('NE Energy Use'!E132-'NE Energy Use'!D132)/'NE Energy Use'!D132</f>
        <v>0.0022303415476907285</v>
      </c>
      <c r="F132" s="31">
        <f>('NE Energy Use'!F132-'NE Energy Use'!E132)/'NE Energy Use'!E132</f>
        <v>0.0022255420840826224</v>
      </c>
      <c r="G132" s="31">
        <f>('NE Energy Use'!G132-'NE Energy Use'!F132)/'NE Energy Use'!F132</f>
        <v>0.002221008859996218</v>
      </c>
      <c r="H132" s="31">
        <f>('NE Energy Use'!H132-'NE Energy Use'!G132)/'NE Energy Use'!G132</f>
        <v>0.002216005329573178</v>
      </c>
      <c r="I132" s="31">
        <f>('NE Energy Use'!I132-'NE Energy Use'!H132)/'NE Energy Use'!H132</f>
        <v>0.0070414630106059905</v>
      </c>
      <c r="J132" s="31">
        <f>('NE Energy Use'!J132-'NE Energy Use'!I132)/'NE Energy Use'!I132</f>
        <v>0.002195483290852718</v>
      </c>
      <c r="K132" s="31">
        <f>('NE Energy Use'!K132-'NE Energy Use'!J132)/'NE Energy Use'!J132</f>
        <v>0.0021907543584627205</v>
      </c>
      <c r="L132" s="31">
        <f>('NE Energy Use'!L132-'NE Energy Use'!K132)/'NE Energy Use'!K132</f>
        <v>0.002185563051084582</v>
      </c>
      <c r="M132" s="31">
        <f>('NE Energy Use'!M132-'NE Energy Use'!L132)/'NE Energy Use'!L132</f>
        <v>0.0021809573888182253</v>
      </c>
      <c r="N132" s="31">
        <f>('NE Energy Use'!N132-'NE Energy Use'!M132)/'NE Energy Use'!M132</f>
        <v>0</v>
      </c>
      <c r="O132" s="31">
        <f>('NE Energy Use'!O132-'NE Energy Use'!N132)/'NE Energy Use'!N132</f>
        <v>0</v>
      </c>
      <c r="P132" s="31">
        <f>('NE Energy Use'!P132-'NE Energy Use'!O132)/'NE Energy Use'!O132</f>
        <v>0</v>
      </c>
      <c r="Q132" s="31">
        <f>('NE Energy Use'!Q132-'NE Energy Use'!P132)/'NE Energy Use'!P132</f>
        <v>0</v>
      </c>
      <c r="R132" s="31">
        <f>('NE Energy Use'!R132-'NE Energy Use'!Q132)/'NE Energy Use'!Q132</f>
        <v>0</v>
      </c>
      <c r="S132" s="31">
        <f>('NE Energy Use'!S132-'NE Energy Use'!R132)/'NE Energy Use'!R132</f>
        <v>0</v>
      </c>
      <c r="T132" s="31">
        <f>('NE Energy Use'!T132-'NE Energy Use'!S132)/'NE Energy Use'!S132</f>
        <v>0</v>
      </c>
      <c r="U132" s="31">
        <f>('NE Energy Use'!U132-'NE Energy Use'!T132)/'NE Energy Use'!T132</f>
        <v>0</v>
      </c>
      <c r="V132" s="31">
        <f>('NE Energy Use'!V132-'NE Energy Use'!U132)/'NE Energy Use'!U132</f>
        <v>0</v>
      </c>
      <c r="W132" s="31">
        <f>('NE Energy Use'!W132-'NE Energy Use'!V132)/'NE Energy Use'!V132</f>
        <v>0</v>
      </c>
      <c r="X132" s="31">
        <f>('NE Energy Use'!X132-'NE Energy Use'!W132)/'NE Energy Use'!W132</f>
        <v>8.012854437294355E-08</v>
      </c>
      <c r="Y132" s="31">
        <f>('NE Energy Use'!Y132-'NE Energy Use'!X132)/'NE Energy Use'!X132</f>
        <v>-8.012853795236045E-08</v>
      </c>
      <c r="Z132" s="31">
        <f>('NE Energy Use'!Z132-'NE Energy Use'!Y132)/'NE Energy Use'!Y132</f>
        <v>0</v>
      </c>
      <c r="AA132" s="31">
        <f>('NE Energy Use'!AA132-'NE Energy Use'!Z132)/'NE Energy Use'!Z132</f>
        <v>0</v>
      </c>
      <c r="AC132" s="31">
        <f>('NE Energy Use'!AA132/'NE Energy Use'!B132)-1</f>
        <v>0.05005926381277659</v>
      </c>
      <c r="AD132" s="31">
        <f>('NE Energy Use'!L132/'NE Energy Use'!B132)^(1/10)-1</f>
        <v>0.004677708655753676</v>
      </c>
      <c r="AE132" s="31">
        <f>('NE Energy Use'!V132/'NE Energy Use'!L132)^(1/10)-1</f>
        <v>0.00021788198818994964</v>
      </c>
      <c r="AF132" s="31">
        <f>('NE Energy Use'!AA132/'NE Energy Use'!B132)^(1/25)-1</f>
        <v>0.0019557742085072327</v>
      </c>
    </row>
    <row r="133" spans="1:32" ht="12">
      <c r="A133" s="23" t="s">
        <v>197</v>
      </c>
      <c r="C133" s="31">
        <f>('NE Energy Use'!C133-'NE Energy Use'!B133)/'NE Energy Use'!B133</f>
        <v>-0.0497008056098395</v>
      </c>
      <c r="D133" s="31">
        <f>('NE Energy Use'!D133-'NE Energy Use'!C133)/'NE Energy Use'!C133</f>
        <v>0.02404198450902714</v>
      </c>
      <c r="E133" s="31">
        <f>('NE Energy Use'!E133-'NE Energy Use'!D133)/'NE Energy Use'!D133</f>
        <v>0.049423760707009795</v>
      </c>
      <c r="F133" s="31">
        <f>('NE Energy Use'!F133-'NE Energy Use'!E133)/'NE Energy Use'!E133</f>
        <v>0.015756768324148098</v>
      </c>
      <c r="G133" s="31">
        <f>('NE Energy Use'!G133-'NE Energy Use'!F133)/'NE Energy Use'!F133</f>
        <v>0.00692059352403458</v>
      </c>
      <c r="H133" s="31">
        <f>('NE Energy Use'!H133-'NE Energy Use'!G133)/'NE Energy Use'!G133</f>
        <v>0.01258302131494079</v>
      </c>
      <c r="I133" s="31">
        <f>('NE Energy Use'!I133-'NE Energy Use'!H133)/'NE Energy Use'!H133</f>
        <v>0.015377276347693196</v>
      </c>
      <c r="J133" s="31">
        <f>('NE Energy Use'!J133-'NE Energy Use'!I133)/'NE Energy Use'!I133</f>
        <v>0.014060686316283709</v>
      </c>
      <c r="K133" s="31">
        <f>('NE Energy Use'!K133-'NE Energy Use'!J133)/'NE Energy Use'!J133</f>
        <v>0.030019235588003006</v>
      </c>
      <c r="L133" s="31">
        <f>('NE Energy Use'!L133-'NE Energy Use'!K133)/'NE Energy Use'!K133</f>
        <v>0.02291138014084922</v>
      </c>
      <c r="M133" s="31">
        <f>('NE Energy Use'!M133-'NE Energy Use'!L133)/'NE Energy Use'!L133</f>
        <v>0.024882340549173404</v>
      </c>
      <c r="N133" s="31">
        <f>('NE Energy Use'!N133-'NE Energy Use'!M133)/'NE Energy Use'!M133</f>
        <v>0.02243701722909247</v>
      </c>
      <c r="O133" s="31">
        <f>('NE Energy Use'!O133-'NE Energy Use'!N133)/'NE Energy Use'!N133</f>
        <v>0.020941337351811428</v>
      </c>
      <c r="P133" s="31">
        <f>('NE Energy Use'!P133-'NE Energy Use'!O133)/'NE Energy Use'!O133</f>
        <v>0.02070155779077703</v>
      </c>
      <c r="Q133" s="31">
        <f>('NE Energy Use'!Q133-'NE Energy Use'!P133)/'NE Energy Use'!P133</f>
        <v>0.019033648918373253</v>
      </c>
      <c r="R133" s="31">
        <f>('NE Energy Use'!R133-'NE Energy Use'!Q133)/'NE Energy Use'!Q133</f>
        <v>0.019126288748583013</v>
      </c>
      <c r="S133" s="31">
        <f>('NE Energy Use'!S133-'NE Energy Use'!R133)/'NE Energy Use'!R133</f>
        <v>0.023441855642659742</v>
      </c>
      <c r="T133" s="31">
        <f>('NE Energy Use'!T133-'NE Energy Use'!S133)/'NE Energy Use'!S133</f>
        <v>0.016456539122855888</v>
      </c>
      <c r="U133" s="31">
        <f>('NE Energy Use'!U133-'NE Energy Use'!T133)/'NE Energy Use'!T133</f>
        <v>0.018179380799608</v>
      </c>
      <c r="V133" s="31">
        <f>('NE Energy Use'!V133-'NE Energy Use'!U133)/'NE Energy Use'!U133</f>
        <v>0.01810859979243109</v>
      </c>
      <c r="W133" s="31">
        <f>('NE Energy Use'!W133-'NE Energy Use'!V133)/'NE Energy Use'!V133</f>
        <v>0.007645662507648407</v>
      </c>
      <c r="X133" s="31">
        <f>('NE Energy Use'!X133-'NE Energy Use'!W133)/'NE Energy Use'!W133</f>
        <v>0.0077522591574712115</v>
      </c>
      <c r="Y133" s="31">
        <f>('NE Energy Use'!Y133-'NE Energy Use'!X133)/'NE Energy Use'!X133</f>
        <v>0.0054236791678022</v>
      </c>
      <c r="Z133" s="31">
        <f>('NE Energy Use'!Z133-'NE Energy Use'!Y133)/'NE Energy Use'!Y133</f>
        <v>0.005514409263961282</v>
      </c>
      <c r="AA133" s="31">
        <f>('NE Energy Use'!AA133-'NE Energy Use'!Z133)/'NE Energy Use'!Z133</f>
        <v>0.004249656302464582</v>
      </c>
      <c r="AC133" s="31">
        <f>('NE Energy Use'!AA133/'NE Energy Use'!B133)-1</f>
        <v>0.4466288411636574</v>
      </c>
      <c r="AD133" s="31">
        <f>('NE Energy Use'!L133/'NE Energy Use'!B133)^(1/10)-1</f>
        <v>0.013845863832512295</v>
      </c>
      <c r="AE133" s="31">
        <f>('NE Energy Use'!V133/'NE Energy Use'!L133)^(1/10)-1</f>
        <v>0.020327768446461114</v>
      </c>
      <c r="AF133" s="31">
        <f>('NE Energy Use'!AA133/'NE Energy Use'!B133)^(1/25)-1</f>
        <v>0.014879043571654815</v>
      </c>
    </row>
    <row r="134" spans="1:32" ht="12">
      <c r="A134" s="23" t="s">
        <v>187</v>
      </c>
      <c r="C134" s="31" t="e">
        <f>('NE Energy Use'!C134-'NE Energy Use'!B134)/'NE Energy Use'!B134</f>
        <v>#DIV/0!</v>
      </c>
      <c r="D134" s="31" t="e">
        <f>('NE Energy Use'!D134-'NE Energy Use'!C134)/'NE Energy Use'!C134</f>
        <v>#DIV/0!</v>
      </c>
      <c r="E134" s="31" t="e">
        <f>('NE Energy Use'!E134-'NE Energy Use'!D134)/'NE Energy Use'!D134</f>
        <v>#DIV/0!</v>
      </c>
      <c r="F134" s="31" t="e">
        <f>('NE Energy Use'!F134-'NE Energy Use'!E134)/'NE Energy Use'!E134</f>
        <v>#DIV/0!</v>
      </c>
      <c r="G134" s="31" t="e">
        <f>('NE Energy Use'!G134-'NE Energy Use'!F134)/'NE Energy Use'!F134</f>
        <v>#DIV/0!</v>
      </c>
      <c r="H134" s="31">
        <f>('NE Energy Use'!H134-'NE Energy Use'!G134)/'NE Energy Use'!G134</f>
        <v>1.844157696218993</v>
      </c>
      <c r="I134" s="31">
        <f>('NE Energy Use'!I134-'NE Energy Use'!H134)/'NE Energy Use'!H134</f>
        <v>0.7811817401999381</v>
      </c>
      <c r="J134" s="31">
        <f>('NE Energy Use'!J134-'NE Energy Use'!I134)/'NE Energy Use'!I134</f>
        <v>0.522918652172549</v>
      </c>
      <c r="K134" s="31">
        <f>('NE Energy Use'!K134-'NE Energy Use'!J134)/'NE Energy Use'!J134</f>
        <v>0.4468146980740875</v>
      </c>
      <c r="L134" s="31">
        <f>('NE Energy Use'!L134-'NE Energy Use'!K134)/'NE Energy Use'!K134</f>
        <v>0.5506090405853025</v>
      </c>
      <c r="M134" s="31">
        <f>('NE Energy Use'!M134-'NE Energy Use'!L134)/'NE Energy Use'!L134</f>
        <v>0.5296297631843668</v>
      </c>
      <c r="N134" s="31">
        <f>('NE Energy Use'!N134-'NE Energy Use'!M134)/'NE Energy Use'!M134</f>
        <v>0.4624758305786045</v>
      </c>
      <c r="O134" s="31">
        <f>('NE Energy Use'!O134-'NE Energy Use'!N134)/'NE Energy Use'!N134</f>
        <v>0.4148577331005453</v>
      </c>
      <c r="P134" s="31">
        <f>('NE Energy Use'!P134-'NE Energy Use'!O134)/'NE Energy Use'!O134</f>
        <v>0.24665315047072137</v>
      </c>
      <c r="Q134" s="31">
        <f>('NE Energy Use'!Q134-'NE Energy Use'!P134)/'NE Energy Use'!P134</f>
        <v>0.1514289360693532</v>
      </c>
      <c r="R134" s="31">
        <f>('NE Energy Use'!R134-'NE Energy Use'!Q134)/'NE Energy Use'!Q134</f>
        <v>0.1545309373968302</v>
      </c>
      <c r="S134" s="31">
        <f>('NE Energy Use'!S134-'NE Energy Use'!R134)/'NE Energy Use'!R134</f>
        <v>0.09619436312272717</v>
      </c>
      <c r="T134" s="31">
        <f>('NE Energy Use'!T134-'NE Energy Use'!S134)/'NE Energy Use'!S134</f>
        <v>0.10884443959559485</v>
      </c>
      <c r="U134" s="31">
        <f>('NE Energy Use'!U134-'NE Energy Use'!T134)/'NE Energy Use'!T134</f>
        <v>0.14576665870820923</v>
      </c>
      <c r="V134" s="31">
        <f>('NE Energy Use'!V134-'NE Energy Use'!U134)/'NE Energy Use'!U134</f>
        <v>0.1061812816033608</v>
      </c>
      <c r="W134" s="31">
        <f>('NE Energy Use'!W134-'NE Energy Use'!V134)/'NE Energy Use'!V134</f>
        <v>0.12098520734317264</v>
      </c>
      <c r="X134" s="31">
        <f>('NE Energy Use'!X134-'NE Energy Use'!W134)/'NE Energy Use'!W134</f>
        <v>0.16682737964673075</v>
      </c>
      <c r="Y134" s="31">
        <f>('NE Energy Use'!Y134-'NE Energy Use'!X134)/'NE Energy Use'!X134</f>
        <v>0.17097132244121857</v>
      </c>
      <c r="Z134" s="31">
        <f>('NE Energy Use'!Z134-'NE Energy Use'!Y134)/'NE Energy Use'!Y134</f>
        <v>0.20518233243554448</v>
      </c>
      <c r="AA134" s="31">
        <f>('NE Energy Use'!AA134-'NE Energy Use'!Z134)/'NE Energy Use'!Z134</f>
        <v>0.22039794151815703</v>
      </c>
      <c r="AC134" s="31" t="e">
        <f>('NE Energy Use'!AA134/'NE Energy Use'!B134)-1</f>
        <v>#DIV/0!</v>
      </c>
      <c r="AD134" s="31" t="e">
        <f>('NE Energy Use'!L134/'NE Energy Use'!B134)^(1/10)-1</f>
        <v>#DIV/0!</v>
      </c>
      <c r="AE134" s="31">
        <f>('NE Energy Use'!V134/'NE Energy Use'!L134)^(1/10)-1</f>
        <v>0.2323829527602954</v>
      </c>
      <c r="AF134" s="31" t="e">
        <f>('NE Energy Use'!AA134/'NE Energy Use'!B134)^(1/25)-1</f>
        <v>#DIV/0!</v>
      </c>
    </row>
    <row r="135" spans="1:32" ht="12">
      <c r="A135" s="23" t="s">
        <v>195</v>
      </c>
      <c r="C135" s="31">
        <f>('NE Energy Use'!C135-'NE Energy Use'!B135)/'NE Energy Use'!B135</f>
        <v>-0.1490656713073556</v>
      </c>
      <c r="D135" s="31">
        <f>('NE Energy Use'!D135-'NE Energy Use'!C135)/'NE Energy Use'!C135</f>
        <v>0.29585639174891026</v>
      </c>
      <c r="E135" s="31">
        <f>('NE Energy Use'!E135-'NE Energy Use'!D135)/'NE Energy Use'!D135</f>
        <v>0.2736235862425495</v>
      </c>
      <c r="F135" s="31">
        <f>('NE Energy Use'!F135-'NE Energy Use'!E135)/'NE Energy Use'!E135</f>
        <v>-0.0951590266437446</v>
      </c>
      <c r="G135" s="31">
        <f>('NE Energy Use'!G135-'NE Energy Use'!F135)/'NE Energy Use'!F135</f>
        <v>0.04219833594527809</v>
      </c>
      <c r="H135" s="31">
        <f>('NE Energy Use'!H135-'NE Energy Use'!G135)/'NE Energy Use'!G135</f>
        <v>-0.2912955589213794</v>
      </c>
      <c r="I135" s="31">
        <f>('NE Energy Use'!I135-'NE Energy Use'!H135)/'NE Energy Use'!H135</f>
        <v>0.08922150478367936</v>
      </c>
      <c r="J135" s="31">
        <f>('NE Energy Use'!J135-'NE Energy Use'!I135)/'NE Energy Use'!I135</f>
        <v>0.0974223939058295</v>
      </c>
      <c r="K135" s="31">
        <f>('NE Energy Use'!K135-'NE Energy Use'!J135)/'NE Energy Use'!J135</f>
        <v>-0.0785088074292644</v>
      </c>
      <c r="L135" s="31">
        <f>('NE Energy Use'!L135-'NE Energy Use'!K135)/'NE Energy Use'!K135</f>
        <v>0.14002911086387793</v>
      </c>
      <c r="M135" s="31">
        <f>('NE Energy Use'!M135-'NE Energy Use'!L135)/'NE Energy Use'!L135</f>
        <v>-0.019656195436287518</v>
      </c>
      <c r="N135" s="31">
        <f>('NE Energy Use'!N135-'NE Energy Use'!M135)/'NE Energy Use'!M135</f>
        <v>0.0270829792927311</v>
      </c>
      <c r="O135" s="31">
        <f>('NE Energy Use'!O135-'NE Energy Use'!N135)/'NE Energy Use'!N135</f>
        <v>-0.06468015022759878</v>
      </c>
      <c r="P135" s="31">
        <f>('NE Energy Use'!P135-'NE Energy Use'!O135)/'NE Energy Use'!O135</f>
        <v>-0.07729694180245042</v>
      </c>
      <c r="Q135" s="31">
        <f>('NE Energy Use'!Q135-'NE Energy Use'!P135)/'NE Energy Use'!P135</f>
        <v>0.0640681454989153</v>
      </c>
      <c r="R135" s="31">
        <f>('NE Energy Use'!R135-'NE Energy Use'!Q135)/'NE Energy Use'!Q135</f>
        <v>-0.08208320745954635</v>
      </c>
      <c r="S135" s="31">
        <f>('NE Energy Use'!S135-'NE Energy Use'!R135)/'NE Energy Use'!R135</f>
        <v>-0.11554824545676086</v>
      </c>
      <c r="T135" s="31">
        <f>('NE Energy Use'!T135-'NE Energy Use'!S135)/'NE Energy Use'!S135</f>
        <v>-0.1675367701086394</v>
      </c>
      <c r="U135" s="31">
        <f>('NE Energy Use'!U135-'NE Energy Use'!T135)/'NE Energy Use'!T135</f>
        <v>-0.20986134104924373</v>
      </c>
      <c r="V135" s="31">
        <f>('NE Energy Use'!V135-'NE Energy Use'!U135)/'NE Energy Use'!U135</f>
        <v>0.20376436134511144</v>
      </c>
      <c r="W135" s="31">
        <f>('NE Energy Use'!W135-'NE Energy Use'!V135)/'NE Energy Use'!V135</f>
        <v>-0.20450553838726981</v>
      </c>
      <c r="X135" s="31">
        <f>('NE Energy Use'!X135-'NE Energy Use'!W135)/'NE Energy Use'!W135</f>
        <v>-0.22319415968699835</v>
      </c>
      <c r="Y135" s="31">
        <f>('NE Energy Use'!Y135-'NE Energy Use'!X135)/'NE Energy Use'!X135</f>
        <v>-0.1757963277869621</v>
      </c>
      <c r="Z135" s="31">
        <f>('NE Energy Use'!Z135-'NE Energy Use'!Y135)/'NE Energy Use'!Y135</f>
        <v>-0.07128825829798276</v>
      </c>
      <c r="AA135" s="31">
        <f>('NE Energy Use'!AA135-'NE Energy Use'!Z135)/'NE Energy Use'!Z135</f>
        <v>-0.15018809055187413</v>
      </c>
      <c r="AC135" s="31">
        <f>('NE Energy Use'!AA135/'NE Energy Use'!B135)-1</f>
        <v>-0.7184019117031382</v>
      </c>
      <c r="AD135" s="31">
        <f>('NE Energy Use'!L135/'NE Energy Use'!B135)^(1/10)-1</f>
        <v>0.01657141967703457</v>
      </c>
      <c r="AE135" s="31">
        <f>('NE Energy Use'!V135/'NE Energy Use'!L135)^(1/10)-1</f>
        <v>-0.050693879538943776</v>
      </c>
      <c r="AF135" s="31">
        <f>('NE Energy Use'!AA135/'NE Energy Use'!B135)^(1/25)-1</f>
        <v>-0.04942762682489765</v>
      </c>
    </row>
    <row r="136" spans="1:32" ht="12">
      <c r="A136" s="23" t="s">
        <v>163</v>
      </c>
      <c r="C136" s="31">
        <f>('NE Energy Use'!C136-'NE Energy Use'!B136)/'NE Energy Use'!B136</f>
        <v>-1.9835702773012475E-05</v>
      </c>
      <c r="D136" s="31">
        <f>('NE Energy Use'!D136-'NE Energy Use'!C136)/'NE Energy Use'!C136</f>
        <v>0.01253798399665618</v>
      </c>
      <c r="E136" s="31">
        <f>('NE Energy Use'!E136-'NE Energy Use'!D136)/'NE Energy Use'!D136</f>
        <v>0.03190453712080759</v>
      </c>
      <c r="F136" s="31">
        <f>('NE Energy Use'!F136-'NE Energy Use'!E136)/'NE Energy Use'!E136</f>
        <v>0.011104336604125103</v>
      </c>
      <c r="G136" s="31">
        <f>('NE Energy Use'!G136-'NE Energy Use'!F136)/'NE Energy Use'!F136</f>
        <v>0.008050001648344093</v>
      </c>
      <c r="H136" s="31">
        <f>('NE Energy Use'!H136-'NE Energy Use'!G136)/'NE Energy Use'!G136</f>
        <v>-0.00047401860444587116</v>
      </c>
      <c r="I136" s="31">
        <f>('NE Energy Use'!I136-'NE Energy Use'!H136)/'NE Energy Use'!H136</f>
        <v>0.01963525140835305</v>
      </c>
      <c r="J136" s="31">
        <f>('NE Energy Use'!J136-'NE Energy Use'!I136)/'NE Energy Use'!I136</f>
        <v>0.02202566113777375</v>
      </c>
      <c r="K136" s="31">
        <f>('NE Energy Use'!K136-'NE Energy Use'!J136)/'NE Energy Use'!J136</f>
        <v>0.007339115359039025</v>
      </c>
      <c r="L136" s="31">
        <f>('NE Energy Use'!L136-'NE Energy Use'!K136)/'NE Energy Use'!K136</f>
        <v>0.019154039304775387</v>
      </c>
      <c r="M136" s="31">
        <f>('NE Energy Use'!M136-'NE Energy Use'!L136)/'NE Energy Use'!L136</f>
        <v>0.010631385997333704</v>
      </c>
      <c r="N136" s="31">
        <f>('NE Energy Use'!N136-'NE Energy Use'!M136)/'NE Energy Use'!M136</f>
        <v>0.015464082307948311</v>
      </c>
      <c r="O136" s="31">
        <f>('NE Energy Use'!O136-'NE Energy Use'!N136)/'NE Energy Use'!N136</f>
        <v>0.007477894457587628</v>
      </c>
      <c r="P136" s="31">
        <f>('NE Energy Use'!P136-'NE Energy Use'!O136)/'NE Energy Use'!O136</f>
        <v>0.008968295712453675</v>
      </c>
      <c r="Q136" s="31">
        <f>('NE Energy Use'!Q136-'NE Energy Use'!P136)/'NE Energy Use'!P136</f>
        <v>0.010397600028214429</v>
      </c>
      <c r="R136" s="31">
        <f>('NE Energy Use'!R136-'NE Energy Use'!Q136)/'NE Energy Use'!Q136</f>
        <v>0.006480738743569603</v>
      </c>
      <c r="S136" s="31">
        <f>('NE Energy Use'!S136-'NE Energy Use'!R136)/'NE Energy Use'!R136</f>
        <v>0.005735870355414785</v>
      </c>
      <c r="T136" s="31">
        <f>('NE Energy Use'!T136-'NE Energy Use'!S136)/'NE Energy Use'!S136</f>
        <v>0.0034642863531315947</v>
      </c>
      <c r="U136" s="31">
        <f>('NE Energy Use'!U136-'NE Energy Use'!T136)/'NE Energy Use'!T136</f>
        <v>0.005161254435143223</v>
      </c>
      <c r="V136" s="31">
        <f>('NE Energy Use'!V136-'NE Energy Use'!U136)/'NE Energy Use'!U136</f>
        <v>0.008195647719407308</v>
      </c>
      <c r="W136" s="31">
        <f>('NE Energy Use'!W136-'NE Energy Use'!V136)/'NE Energy Use'!V136</f>
        <v>0.004210214889233104</v>
      </c>
      <c r="X136" s="31">
        <f>('NE Energy Use'!X136-'NE Energy Use'!W136)/'NE Energy Use'!W136</f>
        <v>0.0077329008376262835</v>
      </c>
      <c r="Y136" s="31">
        <f>('NE Energy Use'!Y136-'NE Energy Use'!X136)/'NE Energy Use'!X136</f>
        <v>0.004570336342283426</v>
      </c>
      <c r="Z136" s="31">
        <f>('NE Energy Use'!Z136-'NE Energy Use'!Y136)/'NE Energy Use'!Y136</f>
        <v>0.01100742048696568</v>
      </c>
      <c r="AA136" s="31">
        <f>('NE Energy Use'!AA136-'NE Energy Use'!Z136)/'NE Energy Use'!Z136</f>
        <v>0.007936542303207042</v>
      </c>
      <c r="AC136" s="31">
        <f>('NE Energy Use'!AA136/'NE Energy Use'!B136)-1</f>
        <v>0.2799973761882282</v>
      </c>
      <c r="AD136" s="31">
        <f>('NE Energy Use'!L136/'NE Energy Use'!B136)^(1/10)-1</f>
        <v>0.013079794727861582</v>
      </c>
      <c r="AE136" s="31">
        <f>('NE Energy Use'!V136/'NE Energy Use'!L136)^(1/10)-1</f>
        <v>0.008192491288028902</v>
      </c>
      <c r="AF136" s="31">
        <f>('NE Energy Use'!AA136/'NE Energy Use'!B136)^(1/25)-1</f>
        <v>0.009923233090142869</v>
      </c>
    </row>
    <row r="137" ht="12">
      <c r="A137" s="23" t="s">
        <v>166</v>
      </c>
    </row>
    <row r="138" ht="12">
      <c r="A138" s="23" t="s">
        <v>198</v>
      </c>
    </row>
    <row r="139" ht="12">
      <c r="A139" s="23" t="s">
        <v>166</v>
      </c>
    </row>
    <row r="140" ht="12">
      <c r="A140" s="23" t="s">
        <v>199</v>
      </c>
    </row>
    <row r="141" ht="12">
      <c r="A141" s="23" t="s">
        <v>200</v>
      </c>
    </row>
    <row r="142" ht="12">
      <c r="A142" s="23" t="s">
        <v>201</v>
      </c>
    </row>
    <row r="143" ht="12">
      <c r="A143" s="23" t="s">
        <v>202</v>
      </c>
    </row>
    <row r="144" ht="12">
      <c r="A144" s="23" t="s">
        <v>203</v>
      </c>
    </row>
    <row r="145" ht="12">
      <c r="A145" s="23" t="s">
        <v>204</v>
      </c>
    </row>
    <row r="146" ht="12">
      <c r="A146" s="23">
        <v>0</v>
      </c>
    </row>
    <row r="147" ht="12">
      <c r="A147" s="23">
        <v>0</v>
      </c>
    </row>
    <row r="148" ht="12">
      <c r="A148" s="23">
        <v>0</v>
      </c>
    </row>
    <row r="149" ht="12">
      <c r="A149" s="23" t="s">
        <v>205</v>
      </c>
    </row>
    <row r="150" ht="12">
      <c r="A150" s="23" t="s">
        <v>206</v>
      </c>
    </row>
    <row r="151" ht="12">
      <c r="A151" s="23" t="s">
        <v>207</v>
      </c>
    </row>
    <row r="152" ht="12">
      <c r="A152" s="23" t="s">
        <v>130</v>
      </c>
    </row>
    <row r="153" ht="12">
      <c r="A153" s="23" t="s">
        <v>131</v>
      </c>
    </row>
    <row r="154" ht="12">
      <c r="A154" s="23" t="s">
        <v>132</v>
      </c>
    </row>
    <row r="155" ht="12">
      <c r="A155" s="23" t="s">
        <v>219</v>
      </c>
    </row>
    <row r="156" ht="12">
      <c r="A156" s="23" t="s">
        <v>220</v>
      </c>
    </row>
    <row r="157" ht="12">
      <c r="A157" s="23" t="s">
        <v>221</v>
      </c>
    </row>
    <row r="158" ht="12">
      <c r="A158" s="23" t="s">
        <v>222</v>
      </c>
    </row>
    <row r="159" ht="12">
      <c r="A159" s="23" t="s">
        <v>223</v>
      </c>
    </row>
    <row r="160" ht="12">
      <c r="A160" s="23" t="s">
        <v>224</v>
      </c>
    </row>
    <row r="161" ht="12">
      <c r="A161" s="23" t="s">
        <v>225</v>
      </c>
    </row>
    <row r="162" ht="12">
      <c r="A162" s="23" t="s">
        <v>226</v>
      </c>
    </row>
    <row r="163" ht="12">
      <c r="A163" s="23" t="s">
        <v>227</v>
      </c>
    </row>
    <row r="164" ht="12">
      <c r="A164" s="23" t="s">
        <v>228</v>
      </c>
    </row>
    <row r="165" ht="12">
      <c r="A165" s="23" t="s">
        <v>229</v>
      </c>
    </row>
    <row r="166" ht="12">
      <c r="A166" s="23" t="s">
        <v>230</v>
      </c>
    </row>
    <row r="167" ht="12">
      <c r="A167" s="23" t="s">
        <v>231</v>
      </c>
    </row>
    <row r="168" ht="12">
      <c r="A168" s="23" t="s">
        <v>232</v>
      </c>
    </row>
    <row r="169" ht="12">
      <c r="A169" s="23" t="s">
        <v>233</v>
      </c>
    </row>
    <row r="170" ht="12">
      <c r="A170" s="23" t="s">
        <v>156</v>
      </c>
    </row>
    <row r="171" ht="12">
      <c r="A171" s="23" t="s">
        <v>157</v>
      </c>
    </row>
    <row r="172" ht="12">
      <c r="A172" s="23" t="s">
        <v>158</v>
      </c>
    </row>
    <row r="173" ht="12">
      <c r="A173" s="23" t="s">
        <v>236</v>
      </c>
    </row>
    <row r="174" ht="12">
      <c r="A174" s="23" t="s">
        <v>237</v>
      </c>
    </row>
    <row r="175" ht="12">
      <c r="A175" s="23" t="s">
        <v>238</v>
      </c>
    </row>
    <row r="176" ht="12">
      <c r="A176" s="23" t="s">
        <v>239</v>
      </c>
    </row>
    <row r="177" ht="12">
      <c r="A177" s="23" t="s">
        <v>240</v>
      </c>
    </row>
    <row r="178" ht="12">
      <c r="A178" s="23" t="s">
        <v>241</v>
      </c>
    </row>
    <row r="179" ht="12">
      <c r="A179" s="23" t="s">
        <v>242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ransitionEvaluation="1"/>
  <dimension ref="A1:AF290"/>
  <sheetViews>
    <sheetView showGridLines="0" workbookViewId="0" topLeftCell="A1">
      <pane xSplit="1" ySplit="7" topLeftCell="B8" activePane="bottomRight" state="frozen"/>
      <selection pane="topLeft" activeCell="A1" sqref="A1"/>
      <selection pane="topRight" activeCell="B1" sqref="B1"/>
      <selection pane="bottomLeft" activeCell="A8" sqref="A8"/>
      <selection pane="bottomRight" activeCell="A6" sqref="A6"/>
    </sheetView>
  </sheetViews>
  <sheetFormatPr defaultColWidth="11.00390625" defaultRowHeight="12.75"/>
  <cols>
    <col min="1" max="1" width="41.8515625" style="23" customWidth="1"/>
    <col min="2" max="16384" width="11.00390625" style="23" customWidth="1"/>
  </cols>
  <sheetData>
    <row r="1" spans="1:7" ht="12">
      <c r="A1" s="22" t="s">
        <v>155</v>
      </c>
      <c r="F1" t="s">
        <v>325</v>
      </c>
      <c r="G1" s="36">
        <v>1274923</v>
      </c>
    </row>
    <row r="2" spans="1:7" ht="12">
      <c r="A2" s="22" t="s">
        <v>54</v>
      </c>
      <c r="F2" t="s">
        <v>324</v>
      </c>
      <c r="G2">
        <f>3405565+1274923+6349097+1235786+1048319+608827</f>
        <v>13922517</v>
      </c>
    </row>
    <row r="3" spans="1:7" ht="12">
      <c r="A3" s="22" t="s">
        <v>55</v>
      </c>
      <c r="F3" t="s">
        <v>326</v>
      </c>
      <c r="G3">
        <f>G1/G2</f>
        <v>0.09157273788927678</v>
      </c>
    </row>
    <row r="5" ht="12">
      <c r="A5" s="136" t="s">
        <v>368</v>
      </c>
    </row>
    <row r="6" ht="12">
      <c r="AB6" s="24" t="s">
        <v>56</v>
      </c>
    </row>
    <row r="7" spans="1:28" ht="12">
      <c r="A7" s="25" t="s">
        <v>57</v>
      </c>
      <c r="B7" s="24" t="s">
        <v>58</v>
      </c>
      <c r="C7" s="24" t="s">
        <v>59</v>
      </c>
      <c r="D7" s="24" t="s">
        <v>60</v>
      </c>
      <c r="E7" s="24" t="s">
        <v>61</v>
      </c>
      <c r="F7" s="24" t="s">
        <v>62</v>
      </c>
      <c r="G7" s="24" t="s">
        <v>63</v>
      </c>
      <c r="H7" s="24" t="s">
        <v>64</v>
      </c>
      <c r="I7" s="24" t="s">
        <v>65</v>
      </c>
      <c r="J7" s="24" t="s">
        <v>66</v>
      </c>
      <c r="K7" s="24" t="s">
        <v>67</v>
      </c>
      <c r="L7" s="24" t="s">
        <v>68</v>
      </c>
      <c r="M7" s="24" t="s">
        <v>69</v>
      </c>
      <c r="N7" s="24" t="s">
        <v>70</v>
      </c>
      <c r="O7" s="24" t="s">
        <v>71</v>
      </c>
      <c r="P7" s="24" t="s">
        <v>72</v>
      </c>
      <c r="Q7" s="24" t="s">
        <v>73</v>
      </c>
      <c r="R7" s="24" t="s">
        <v>74</v>
      </c>
      <c r="S7" s="24" t="s">
        <v>75</v>
      </c>
      <c r="T7" s="24" t="s">
        <v>76</v>
      </c>
      <c r="U7" s="24" t="s">
        <v>77</v>
      </c>
      <c r="V7" s="24" t="s">
        <v>78</v>
      </c>
      <c r="W7" s="24" t="s">
        <v>79</v>
      </c>
      <c r="X7" s="24" t="s">
        <v>80</v>
      </c>
      <c r="Y7" s="24" t="s">
        <v>81</v>
      </c>
      <c r="Z7" s="24" t="s">
        <v>82</v>
      </c>
      <c r="AA7" s="24" t="s">
        <v>83</v>
      </c>
      <c r="AB7" s="24" t="s">
        <v>83</v>
      </c>
    </row>
    <row r="10" ht="12">
      <c r="A10" s="22" t="s">
        <v>84</v>
      </c>
    </row>
    <row r="12" spans="1:2" ht="12">
      <c r="A12" s="22" t="s">
        <v>85</v>
      </c>
      <c r="B12" s="23" t="s">
        <v>166</v>
      </c>
    </row>
    <row r="13" spans="1:28" ht="12">
      <c r="A13" s="22" t="s">
        <v>86</v>
      </c>
      <c r="B13" s="20">
        <v>0.275066822767258</v>
      </c>
      <c r="C13" s="20">
        <v>0.294729322195053</v>
      </c>
      <c r="D13" s="20">
        <v>0.281537711620331</v>
      </c>
      <c r="E13" s="20">
        <v>0.304391324520111</v>
      </c>
      <c r="F13" s="20">
        <v>0.304789006710052</v>
      </c>
      <c r="G13" s="20">
        <v>0.306843608617783</v>
      </c>
      <c r="H13" s="20">
        <v>0.309719622135162</v>
      </c>
      <c r="I13" s="20">
        <v>0.310524731874466</v>
      </c>
      <c r="J13" s="20">
        <v>0.311146885156631</v>
      </c>
      <c r="K13" s="20">
        <v>0.310042530298233</v>
      </c>
      <c r="L13" s="20">
        <v>0.309746265411377</v>
      </c>
      <c r="M13" s="20">
        <v>0.309090733528137</v>
      </c>
      <c r="N13" s="20">
        <v>0.309250026941299</v>
      </c>
      <c r="O13" s="20">
        <v>0.307728797197342</v>
      </c>
      <c r="P13" s="20">
        <v>0.306578814983368</v>
      </c>
      <c r="Q13" s="20">
        <v>0.306008368730545</v>
      </c>
      <c r="R13" s="20">
        <v>0.306478053331375</v>
      </c>
      <c r="S13" s="20">
        <v>0.305868238210678</v>
      </c>
      <c r="T13" s="20">
        <v>0.30561426281929</v>
      </c>
      <c r="U13" s="20">
        <v>0.304938405752182</v>
      </c>
      <c r="V13" s="20">
        <v>0.305255502462387</v>
      </c>
      <c r="W13" s="20">
        <v>0.304385423660278</v>
      </c>
      <c r="X13" s="20">
        <v>0.30474653840065</v>
      </c>
      <c r="Y13" s="20">
        <v>0.305519014596939</v>
      </c>
      <c r="Z13" s="20">
        <v>0.307318866252899</v>
      </c>
      <c r="AA13" s="20">
        <v>0.307520717382431</v>
      </c>
      <c r="AB13" s="21">
        <v>0.00177178099751472</v>
      </c>
    </row>
    <row r="14" spans="1:28" ht="12">
      <c r="A14" s="22" t="s">
        <v>87</v>
      </c>
      <c r="B14" s="20">
        <v>0.0131881777197123</v>
      </c>
      <c r="C14" s="20">
        <v>0.0144586879760027</v>
      </c>
      <c r="D14" s="20">
        <v>0.0110285105183721</v>
      </c>
      <c r="E14" s="20">
        <v>0.0124054551124573</v>
      </c>
      <c r="F14" s="20">
        <v>0.0124493949115276</v>
      </c>
      <c r="G14" s="20">
        <v>0.0125019382685423</v>
      </c>
      <c r="H14" s="20">
        <v>0.0126081239432096</v>
      </c>
      <c r="I14" s="20">
        <v>0.0126672657206655</v>
      </c>
      <c r="J14" s="20">
        <v>0.0127502828836441</v>
      </c>
      <c r="K14" s="20">
        <v>0.012761908583343</v>
      </c>
      <c r="L14" s="20">
        <v>0.0128144808113575</v>
      </c>
      <c r="M14" s="20">
        <v>0.0128603763878345</v>
      </c>
      <c r="N14" s="20">
        <v>0.0129474028944969</v>
      </c>
      <c r="O14" s="20">
        <v>0.0129615552723408</v>
      </c>
      <c r="P14" s="20">
        <v>0.012986364774406</v>
      </c>
      <c r="Q14" s="20">
        <v>0.0130398822948337</v>
      </c>
      <c r="R14" s="20">
        <v>0.0131380502134562</v>
      </c>
      <c r="S14" s="20">
        <v>0.0131930373609066</v>
      </c>
      <c r="T14" s="20">
        <v>0.0132554396986961</v>
      </c>
      <c r="U14" s="20">
        <v>0.0132855661213398</v>
      </c>
      <c r="V14" s="20">
        <v>0.0133500574156642</v>
      </c>
      <c r="W14" s="20">
        <v>0.0133605189621449</v>
      </c>
      <c r="X14" s="20">
        <v>0.0134197296574712</v>
      </c>
      <c r="Y14" s="20">
        <v>0.013493686914444</v>
      </c>
      <c r="Z14" s="20">
        <v>0.0136030316352844</v>
      </c>
      <c r="AA14" s="20">
        <v>0.0136323869228363</v>
      </c>
      <c r="AB14" s="21">
        <v>-0.00244896039366722</v>
      </c>
    </row>
    <row r="15" spans="1:28" ht="12">
      <c r="A15" s="22" t="s">
        <v>88</v>
      </c>
      <c r="B15" s="20">
        <v>0.0277316588908434</v>
      </c>
      <c r="C15" s="20">
        <v>0.0260789338499308</v>
      </c>
      <c r="D15" s="20">
        <v>0.0272091962397099</v>
      </c>
      <c r="E15" s="20">
        <v>0.0248887874186039</v>
      </c>
      <c r="F15" s="20">
        <v>0.0246705692261457</v>
      </c>
      <c r="G15" s="20">
        <v>0.0243544150143862</v>
      </c>
      <c r="H15" s="20">
        <v>0.0242788325995207</v>
      </c>
      <c r="I15" s="20">
        <v>0.0241939760744572</v>
      </c>
      <c r="J15" s="20">
        <v>0.0241633206605911</v>
      </c>
      <c r="K15" s="20">
        <v>0.0240114275366068</v>
      </c>
      <c r="L15" s="20">
        <v>0.0239157974720001</v>
      </c>
      <c r="M15" s="20">
        <v>0.0238415114581585</v>
      </c>
      <c r="N15" s="20">
        <v>0.023847047239542</v>
      </c>
      <c r="O15" s="20">
        <v>0.0237351544201374</v>
      </c>
      <c r="P15" s="20">
        <v>0.0236908346414566</v>
      </c>
      <c r="Q15" s="20">
        <v>0.0236501824110746</v>
      </c>
      <c r="R15" s="20">
        <v>0.0236769299954176</v>
      </c>
      <c r="S15" s="20">
        <v>0.0236161686480045</v>
      </c>
      <c r="T15" s="20">
        <v>0.0236156303435564</v>
      </c>
      <c r="U15" s="20">
        <v>0.0236104670912027</v>
      </c>
      <c r="V15" s="20">
        <v>0.0236639156937599</v>
      </c>
      <c r="W15" s="20">
        <v>0.0235905032604933</v>
      </c>
      <c r="X15" s="20">
        <v>0.0235848538577557</v>
      </c>
      <c r="Y15" s="20">
        <v>0.0235855542123318</v>
      </c>
      <c r="Z15" s="20">
        <v>0.0236534681171179</v>
      </c>
      <c r="AA15" s="20">
        <v>0.0235921572893858</v>
      </c>
      <c r="AB15" s="21">
        <v>-0.00416685730218887</v>
      </c>
    </row>
    <row r="16" spans="1:28" ht="12">
      <c r="A16" s="22" t="s">
        <v>89</v>
      </c>
      <c r="B16" s="20">
        <v>0.315986663103104</v>
      </c>
      <c r="C16" s="20">
        <v>0.335266947746277</v>
      </c>
      <c r="D16" s="20">
        <v>0.319775402545929</v>
      </c>
      <c r="E16" s="20">
        <v>0.341685563325882</v>
      </c>
      <c r="F16" s="20">
        <v>0.341908991336823</v>
      </c>
      <c r="G16" s="20">
        <v>0.343699961900711</v>
      </c>
      <c r="H16" s="20">
        <v>0.346606582403183</v>
      </c>
      <c r="I16" s="20">
        <v>0.347385972738266</v>
      </c>
      <c r="J16" s="20">
        <v>0.348060488700867</v>
      </c>
      <c r="K16" s="20">
        <v>0.346815884113312</v>
      </c>
      <c r="L16" s="20">
        <v>0.346476554870605</v>
      </c>
      <c r="M16" s="20">
        <v>0.34579262137413</v>
      </c>
      <c r="N16" s="20">
        <v>0.346044450998306</v>
      </c>
      <c r="O16" s="20">
        <v>0.344425529241562</v>
      </c>
      <c r="P16" s="20">
        <v>0.343255996704102</v>
      </c>
      <c r="Q16" s="20">
        <v>0.342698454856873</v>
      </c>
      <c r="R16" s="20">
        <v>0.343293011188507</v>
      </c>
      <c r="S16" s="20">
        <v>0.342677444219589</v>
      </c>
      <c r="T16" s="20">
        <v>0.342485338449478</v>
      </c>
      <c r="U16" s="20">
        <v>0.341834425926208</v>
      </c>
      <c r="V16" s="20">
        <v>0.342269480228424</v>
      </c>
      <c r="W16" s="20">
        <v>0.34133642911911</v>
      </c>
      <c r="X16" s="20">
        <v>0.341751128435135</v>
      </c>
      <c r="Y16" s="20">
        <v>0.342598289251328</v>
      </c>
      <c r="Z16" s="20">
        <v>0.344575375318527</v>
      </c>
      <c r="AA16" s="20">
        <v>0.344745248556137</v>
      </c>
      <c r="AB16" s="21">
        <v>0.00116228796541691</v>
      </c>
    </row>
    <row r="17" spans="1:28" ht="12">
      <c r="A17" s="22" t="s">
        <v>90</v>
      </c>
      <c r="B17" s="20">
        <v>0.180604234337807</v>
      </c>
      <c r="C17" s="20">
        <v>0.172834023833275</v>
      </c>
      <c r="D17" s="20">
        <v>0.172257676720619</v>
      </c>
      <c r="E17" s="20">
        <v>0.182802453637123</v>
      </c>
      <c r="F17" s="20">
        <v>0.185438603162766</v>
      </c>
      <c r="G17" s="20">
        <v>0.185646742582321</v>
      </c>
      <c r="H17" s="20">
        <v>0.186578303575516</v>
      </c>
      <c r="I17" s="20">
        <v>0.187083393335342</v>
      </c>
      <c r="J17" s="20">
        <v>0.187764912843704</v>
      </c>
      <c r="K17" s="20">
        <v>0.187281221151352</v>
      </c>
      <c r="L17" s="20">
        <v>0.187411099672318</v>
      </c>
      <c r="M17" s="20">
        <v>0.187645077705383</v>
      </c>
      <c r="N17" s="20">
        <v>0.188473135232925</v>
      </c>
      <c r="O17" s="20">
        <v>0.188393458724022</v>
      </c>
      <c r="P17" s="20">
        <v>0.18900628387928</v>
      </c>
      <c r="Q17" s="20">
        <v>0.189733520150185</v>
      </c>
      <c r="R17" s="20">
        <v>0.190931722521782</v>
      </c>
      <c r="S17" s="20">
        <v>0.191349655389786</v>
      </c>
      <c r="T17" s="20">
        <v>0.192389369010925</v>
      </c>
      <c r="U17" s="20">
        <v>0.19357268512249</v>
      </c>
      <c r="V17" s="20">
        <v>0.195256739854813</v>
      </c>
      <c r="W17" s="20">
        <v>0.196158170700073</v>
      </c>
      <c r="X17" s="20">
        <v>0.197775229811668</v>
      </c>
      <c r="Y17" s="20">
        <v>0.199292674660683</v>
      </c>
      <c r="Z17" s="20">
        <v>0.201036274433136</v>
      </c>
      <c r="AA17" s="20">
        <v>0.201488241553307</v>
      </c>
      <c r="AB17" s="21">
        <v>0.00641210556030273</v>
      </c>
    </row>
    <row r="18" spans="1:28" ht="12">
      <c r="A18" s="22" t="s">
        <v>91</v>
      </c>
      <c r="B18" s="20">
        <v>0.000149072919157334</v>
      </c>
      <c r="C18" s="20">
        <v>0.000150104518979788</v>
      </c>
      <c r="D18" s="20">
        <v>0.000145597092341632</v>
      </c>
      <c r="E18" s="20">
        <v>0.000185867262189277</v>
      </c>
      <c r="F18" s="20">
        <v>0.000185095967026427</v>
      </c>
      <c r="G18" s="20">
        <v>0.000183320880751126</v>
      </c>
      <c r="H18" s="20">
        <v>0.000182059084181674</v>
      </c>
      <c r="I18" s="20">
        <v>0.000180804869160056</v>
      </c>
      <c r="J18" s="20">
        <v>0.000180167742655613</v>
      </c>
      <c r="K18" s="20">
        <v>0.00017855258192867</v>
      </c>
      <c r="L18" s="20">
        <v>0.000177436013473198</v>
      </c>
      <c r="M18" s="20">
        <v>0.000176325862412341</v>
      </c>
      <c r="N18" s="20">
        <v>0.000175702094566077</v>
      </c>
      <c r="O18" s="20">
        <v>0.00017412452143617</v>
      </c>
      <c r="P18" s="20">
        <v>0.000173033258761279</v>
      </c>
      <c r="Q18" s="20">
        <v>0.000171948238858022</v>
      </c>
      <c r="R18" s="20">
        <v>0.000171337538631633</v>
      </c>
      <c r="S18" s="20">
        <v>0.000169796738191508</v>
      </c>
      <c r="T18" s="20">
        <v>0.000168730228324421</v>
      </c>
      <c r="U18" s="20">
        <v>0.000167669772054069</v>
      </c>
      <c r="V18" s="20">
        <v>0.000167071892064996</v>
      </c>
      <c r="W18" s="20">
        <v>0.000165567063959315</v>
      </c>
      <c r="X18" s="20">
        <v>0.000164524739375338</v>
      </c>
      <c r="Y18" s="20">
        <v>0.000163625663844869</v>
      </c>
      <c r="Z18" s="20">
        <v>0.0001631771447137</v>
      </c>
      <c r="AA18" s="20">
        <v>0.000161841671797447</v>
      </c>
      <c r="AB18" s="21">
        <v>0.00314186990261078</v>
      </c>
    </row>
    <row r="19" spans="1:28" ht="12">
      <c r="A19" s="22" t="s">
        <v>159</v>
      </c>
      <c r="B19" s="20">
        <v>0.0325458236038685</v>
      </c>
      <c r="C19" s="20">
        <v>0.0307390261441469</v>
      </c>
      <c r="D19" s="20">
        <v>0.0305064357817173</v>
      </c>
      <c r="E19" s="20">
        <v>0.0327188968658447</v>
      </c>
      <c r="F19" s="20">
        <v>0.0329866781830788</v>
      </c>
      <c r="G19" s="20">
        <v>0.0330738313496113</v>
      </c>
      <c r="H19" s="20">
        <v>0.0332916341722012</v>
      </c>
      <c r="I19" s="20">
        <v>0.0335217714309692</v>
      </c>
      <c r="J19" s="20">
        <v>0.0338323414325714</v>
      </c>
      <c r="K19" s="20">
        <v>0.0339535437524319</v>
      </c>
      <c r="L19" s="20">
        <v>0.0341857261955738</v>
      </c>
      <c r="M19" s="20">
        <v>0.0344060771167278</v>
      </c>
      <c r="N19" s="20">
        <v>0.0346996560692787</v>
      </c>
      <c r="O19" s="20">
        <v>0.0347900092601776</v>
      </c>
      <c r="P19" s="20">
        <v>0.0349697880446911</v>
      </c>
      <c r="Q19" s="20">
        <v>0.03514114767313</v>
      </c>
      <c r="R19" s="20">
        <v>0.0353994518518448</v>
      </c>
      <c r="S19" s="20">
        <v>0.0354561321437359</v>
      </c>
      <c r="T19" s="20">
        <v>0.0356025174260139</v>
      </c>
      <c r="U19" s="20">
        <v>0.0357559062540531</v>
      </c>
      <c r="V19" s="20">
        <v>0.0360062755644321</v>
      </c>
      <c r="W19" s="20">
        <v>0.036061629652977</v>
      </c>
      <c r="X19" s="20">
        <v>0.0362210907042027</v>
      </c>
      <c r="Y19" s="20">
        <v>0.0364046543836594</v>
      </c>
      <c r="Z19" s="20">
        <v>0.0366928763687611</v>
      </c>
      <c r="AA19" s="20">
        <v>0.0367769673466682</v>
      </c>
      <c r="AB19" s="21">
        <v>0.00750043451786041</v>
      </c>
    </row>
    <row r="20" spans="1:28" ht="12">
      <c r="A20" s="22" t="s">
        <v>160</v>
      </c>
      <c r="B20" s="20">
        <v>0.140289202332497</v>
      </c>
      <c r="C20" s="20">
        <v>0.140978217124939</v>
      </c>
      <c r="D20" s="20">
        <v>0.144060537219048</v>
      </c>
      <c r="E20" s="20">
        <v>0.149078696966171</v>
      </c>
      <c r="F20" s="20">
        <v>0.150980994105339</v>
      </c>
      <c r="G20" s="20">
        <v>0.152747422456741</v>
      </c>
      <c r="H20" s="20">
        <v>0.154878795146942</v>
      </c>
      <c r="I20" s="20">
        <v>0.156691625714302</v>
      </c>
      <c r="J20" s="20">
        <v>0.158470526337624</v>
      </c>
      <c r="K20" s="20">
        <v>0.159311264753342</v>
      </c>
      <c r="L20" s="20">
        <v>0.159807816147804</v>
      </c>
      <c r="M20" s="20">
        <v>0.160082787275314</v>
      </c>
      <c r="N20" s="20">
        <v>0.160325467586517</v>
      </c>
      <c r="O20" s="20">
        <v>0.159979999065399</v>
      </c>
      <c r="P20" s="20">
        <v>0.160201609134674</v>
      </c>
      <c r="Q20" s="20">
        <v>0.160930305719376</v>
      </c>
      <c r="R20" s="20">
        <v>0.161797195672989</v>
      </c>
      <c r="S20" s="20">
        <v>0.162065774202347</v>
      </c>
      <c r="T20" s="20">
        <v>0.162700369954109</v>
      </c>
      <c r="U20" s="20">
        <v>0.163485437631607</v>
      </c>
      <c r="V20" s="20">
        <v>0.164813086390495</v>
      </c>
      <c r="W20" s="20">
        <v>0.165570795536041</v>
      </c>
      <c r="X20" s="20">
        <v>0.167098119854927</v>
      </c>
      <c r="Y20" s="20">
        <v>0.168791919946671</v>
      </c>
      <c r="Z20" s="20">
        <v>0.170650660991669</v>
      </c>
      <c r="AA20" s="20">
        <v>0.171782240271568</v>
      </c>
      <c r="AB20" s="21">
        <v>0.00826825618743897</v>
      </c>
    </row>
    <row r="21" spans="1:28" ht="12">
      <c r="A21" s="22" t="s">
        <v>161</v>
      </c>
      <c r="B21" s="20">
        <v>0.669574975967407</v>
      </c>
      <c r="C21" s="20">
        <v>0.679968297481537</v>
      </c>
      <c r="D21" s="20">
        <v>0.666745662689209</v>
      </c>
      <c r="E21" s="20">
        <v>0.706471502780914</v>
      </c>
      <c r="F21" s="20">
        <v>0.711500346660614</v>
      </c>
      <c r="G21" s="20">
        <v>0.715351283550262</v>
      </c>
      <c r="H21" s="20">
        <v>0.721537351608276</v>
      </c>
      <c r="I21" s="20">
        <v>0.724863529205322</v>
      </c>
      <c r="J21" s="20">
        <v>0.728308439254761</v>
      </c>
      <c r="K21" s="20">
        <v>0.727540493011475</v>
      </c>
      <c r="L21" s="20">
        <v>0.728058695793152</v>
      </c>
      <c r="M21" s="20">
        <v>0.728102922439575</v>
      </c>
      <c r="N21" s="20">
        <v>0.729718446731567</v>
      </c>
      <c r="O21" s="20">
        <v>0.727763175964355</v>
      </c>
      <c r="P21" s="20">
        <v>0.727606654167175</v>
      </c>
      <c r="Q21" s="20">
        <v>0.728675425052643</v>
      </c>
      <c r="R21" s="20">
        <v>0.73159271478653</v>
      </c>
      <c r="S21" s="20">
        <v>0.731718778610229</v>
      </c>
      <c r="T21" s="20">
        <v>0.733346343040466</v>
      </c>
      <c r="U21" s="20">
        <v>0.734816133975983</v>
      </c>
      <c r="V21" s="20">
        <v>0.738512694835663</v>
      </c>
      <c r="W21" s="20">
        <v>0.739292562007904</v>
      </c>
      <c r="X21" s="20">
        <v>0.7430100440979</v>
      </c>
      <c r="Y21" s="20">
        <v>0.747251212596893</v>
      </c>
      <c r="Z21" s="20">
        <v>0.753118336200714</v>
      </c>
      <c r="AA21" s="20">
        <v>0.754954516887665</v>
      </c>
      <c r="AB21" s="21">
        <v>0.00436831772327423</v>
      </c>
    </row>
    <row r="22" spans="1:28" ht="12">
      <c r="A22" s="22" t="s">
        <v>162</v>
      </c>
      <c r="B22" s="20">
        <v>0.306480556726456</v>
      </c>
      <c r="C22" s="20">
        <v>0.313926637172699</v>
      </c>
      <c r="D22" s="20">
        <v>0.338851392269135</v>
      </c>
      <c r="E22" s="20">
        <v>0.357980966567993</v>
      </c>
      <c r="F22" s="20">
        <v>0.353443533182144</v>
      </c>
      <c r="G22" s="20">
        <v>0.348202288150787</v>
      </c>
      <c r="H22" s="20">
        <v>0.328279733657837</v>
      </c>
      <c r="I22" s="20">
        <v>0.335640162229538</v>
      </c>
      <c r="J22" s="20">
        <v>0.347879946231842</v>
      </c>
      <c r="K22" s="20">
        <v>0.338714867830276</v>
      </c>
      <c r="L22" s="20">
        <v>0.344917416572571</v>
      </c>
      <c r="M22" s="20">
        <v>0.340248644351959</v>
      </c>
      <c r="N22" s="20">
        <v>0.344212591648102</v>
      </c>
      <c r="O22" s="20">
        <v>0.338848441839218</v>
      </c>
      <c r="P22" s="20">
        <v>0.336928397417068</v>
      </c>
      <c r="Q22" s="20">
        <v>0.339471995830536</v>
      </c>
      <c r="R22" s="20">
        <v>0.336988151073456</v>
      </c>
      <c r="S22" s="20">
        <v>0.332510054111481</v>
      </c>
      <c r="T22" s="20">
        <v>0.324219793081284</v>
      </c>
      <c r="U22" s="20">
        <v>0.317554533481598</v>
      </c>
      <c r="V22" s="20">
        <v>0.317596584558487</v>
      </c>
      <c r="W22" s="20">
        <v>0.311838746070862</v>
      </c>
      <c r="X22" s="20">
        <v>0.309507757425308</v>
      </c>
      <c r="Y22" s="20">
        <v>0.302160531282425</v>
      </c>
      <c r="Z22" s="20">
        <v>0.303161323070526</v>
      </c>
      <c r="AA22" s="20">
        <v>0.301359474658966</v>
      </c>
      <c r="AB22" s="21">
        <v>-0.00170086368918419</v>
      </c>
    </row>
    <row r="23" spans="1:28" ht="12">
      <c r="A23" s="22" t="s">
        <v>163</v>
      </c>
      <c r="B23" s="20">
        <v>0.976055502891541</v>
      </c>
      <c r="C23" s="20">
        <v>0.993894934654236</v>
      </c>
      <c r="D23" s="20">
        <v>1.00559711456299</v>
      </c>
      <c r="E23" s="20">
        <v>1.06445240974426</v>
      </c>
      <c r="F23" s="20">
        <v>1.06494390964508</v>
      </c>
      <c r="G23" s="20">
        <v>1.06355357170105</v>
      </c>
      <c r="H23" s="20">
        <v>1.04981708526611</v>
      </c>
      <c r="I23" s="20">
        <v>1.06050372123718</v>
      </c>
      <c r="J23" s="20">
        <v>1.07618832588196</v>
      </c>
      <c r="K23" s="20">
        <v>1.06625533103943</v>
      </c>
      <c r="L23" s="20">
        <v>1.07297611236572</v>
      </c>
      <c r="M23" s="20">
        <v>1.06835150718689</v>
      </c>
      <c r="N23" s="20">
        <v>1.07393097877502</v>
      </c>
      <c r="O23" s="20">
        <v>1.0666116476059</v>
      </c>
      <c r="P23" s="20">
        <v>1.06453502178192</v>
      </c>
      <c r="Q23" s="20">
        <v>1.06814742088318</v>
      </c>
      <c r="R23" s="20">
        <v>1.06858086585999</v>
      </c>
      <c r="S23" s="20">
        <v>1.06422877311707</v>
      </c>
      <c r="T23" s="20">
        <v>1.05756616592407</v>
      </c>
      <c r="U23" s="20">
        <v>1.05237066745758</v>
      </c>
      <c r="V23" s="20">
        <v>1.05610930919647</v>
      </c>
      <c r="W23" s="20">
        <v>1.05113124847412</v>
      </c>
      <c r="X23" s="20">
        <v>1.05251777172089</v>
      </c>
      <c r="Y23" s="20">
        <v>1.04941177368164</v>
      </c>
      <c r="Z23" s="20">
        <v>1.05627965927124</v>
      </c>
      <c r="AA23" s="20">
        <v>1.05631399154663</v>
      </c>
      <c r="AB23" s="21">
        <v>0.00254110753536224</v>
      </c>
    </row>
    <row r="25" ht="12">
      <c r="A25" s="22" t="s">
        <v>164</v>
      </c>
    </row>
    <row r="26" spans="1:28" ht="12">
      <c r="A26" s="22" t="s">
        <v>86</v>
      </c>
      <c r="B26" s="20">
        <v>0.135630548000336</v>
      </c>
      <c r="C26" s="20">
        <v>0.127616465091705</v>
      </c>
      <c r="D26" s="20">
        <v>0.123415127396584</v>
      </c>
      <c r="E26" s="20">
        <v>0.121901907026768</v>
      </c>
      <c r="F26" s="20">
        <v>0.122926995158195</v>
      </c>
      <c r="G26" s="20">
        <v>0.124106891453266</v>
      </c>
      <c r="H26" s="20">
        <v>0.125035777688026</v>
      </c>
      <c r="I26" s="20">
        <v>0.125215917825699</v>
      </c>
      <c r="J26" s="20">
        <v>0.125076651573181</v>
      </c>
      <c r="K26" s="20">
        <v>0.124852478504181</v>
      </c>
      <c r="L26" s="20">
        <v>0.124483503401279</v>
      </c>
      <c r="M26" s="20">
        <v>0.124082438647747</v>
      </c>
      <c r="N26" s="20">
        <v>0.123669013381004</v>
      </c>
      <c r="O26" s="20">
        <v>0.123237580060959</v>
      </c>
      <c r="P26" s="20">
        <v>0.122606344521046</v>
      </c>
      <c r="Q26" s="20">
        <v>0.122261635959148</v>
      </c>
      <c r="R26" s="20">
        <v>0.122038245201111</v>
      </c>
      <c r="S26" s="20">
        <v>0.122088849544525</v>
      </c>
      <c r="T26" s="20">
        <v>0.121811769902706</v>
      </c>
      <c r="U26" s="20">
        <v>0.121158741414547</v>
      </c>
      <c r="V26" s="20">
        <v>0.120540969073772</v>
      </c>
      <c r="W26" s="20">
        <v>0.120000265538692</v>
      </c>
      <c r="X26" s="20">
        <v>0.11943607032299</v>
      </c>
      <c r="Y26" s="20">
        <v>0.119069613516331</v>
      </c>
      <c r="Z26" s="20">
        <v>0.118845820426941</v>
      </c>
      <c r="AA26" s="20">
        <v>0.118669807910919</v>
      </c>
      <c r="AB26" s="21">
        <v>-0.00302394032478333</v>
      </c>
    </row>
    <row r="27" spans="1:28" ht="12">
      <c r="A27" s="22" t="s">
        <v>165</v>
      </c>
      <c r="B27" s="20">
        <v>0.020147904753685</v>
      </c>
      <c r="C27" s="20">
        <v>0.0183022450655699</v>
      </c>
      <c r="D27" s="20">
        <v>0.00744170602411032</v>
      </c>
      <c r="E27" s="20">
        <v>0.0079106418415904</v>
      </c>
      <c r="F27" s="20">
        <v>0.00871262419968843</v>
      </c>
      <c r="G27" s="20">
        <v>0.00868462305516005</v>
      </c>
      <c r="H27" s="20">
        <v>0.00946542993187904</v>
      </c>
      <c r="I27" s="20">
        <v>0.0092349573969841</v>
      </c>
      <c r="J27" s="20">
        <v>0.00887324102222919</v>
      </c>
      <c r="K27" s="20">
        <v>0.00922688934952021</v>
      </c>
      <c r="L27" s="20">
        <v>0.00933575257658958</v>
      </c>
      <c r="M27" s="20">
        <v>0.00945860147476196</v>
      </c>
      <c r="N27" s="20">
        <v>0.00953752920031548</v>
      </c>
      <c r="O27" s="20">
        <v>0.00955704879015684</v>
      </c>
      <c r="P27" s="20">
        <v>0.0095914825797081</v>
      </c>
      <c r="Q27" s="20">
        <v>0.00971887819468975</v>
      </c>
      <c r="R27" s="20">
        <v>0.00978724751621485</v>
      </c>
      <c r="S27" s="20">
        <v>0.0098894564434886</v>
      </c>
      <c r="T27" s="20">
        <v>0.00996395573019981</v>
      </c>
      <c r="U27" s="20">
        <v>0.0100425267592072</v>
      </c>
      <c r="V27" s="20">
        <v>0.010147082619369</v>
      </c>
      <c r="W27" s="20">
        <v>0.0102117583155632</v>
      </c>
      <c r="X27" s="20">
        <v>0.0102899158373475</v>
      </c>
      <c r="Y27" s="20">
        <v>0.0103796226903796</v>
      </c>
      <c r="Z27" s="20">
        <v>0.0104320719838142</v>
      </c>
      <c r="AA27" s="20">
        <v>0.0105255488306284</v>
      </c>
      <c r="AB27" s="21">
        <v>-0.0227871179580688</v>
      </c>
    </row>
    <row r="28" spans="1:32" ht="12">
      <c r="A28" s="22" t="s">
        <v>87</v>
      </c>
      <c r="B28" s="20">
        <v>0.00302826846018434</v>
      </c>
      <c r="C28" s="20">
        <v>0.00302589917555451</v>
      </c>
      <c r="D28" s="20">
        <v>0.00237419339828193</v>
      </c>
      <c r="E28" s="20">
        <v>0.00246760924346745</v>
      </c>
      <c r="F28" s="20">
        <v>0.0025831894017756</v>
      </c>
      <c r="G28" s="20">
        <v>0.0024634744040668</v>
      </c>
      <c r="H28" s="20">
        <v>0.00240294239483774</v>
      </c>
      <c r="I28" s="20">
        <v>0.00247279368340969</v>
      </c>
      <c r="J28" s="20">
        <v>0.0024924585595727</v>
      </c>
      <c r="K28" s="20">
        <v>0.00251156697049737</v>
      </c>
      <c r="L28" s="20">
        <v>0.00251848623156548</v>
      </c>
      <c r="M28" s="20">
        <v>0.00250759581103921</v>
      </c>
      <c r="N28" s="20">
        <v>0.0025138771161437</v>
      </c>
      <c r="O28" s="20">
        <v>0.00253008771687746</v>
      </c>
      <c r="P28" s="20">
        <v>0.00253154058009386</v>
      </c>
      <c r="Q28" s="20">
        <v>0.0025534292217344</v>
      </c>
      <c r="R28" s="20">
        <v>0.00255489000119269</v>
      </c>
      <c r="S28" s="20">
        <v>0.00256991409696639</v>
      </c>
      <c r="T28" s="20">
        <v>0.00256717274896801</v>
      </c>
      <c r="U28" s="20">
        <v>0.00257102190516889</v>
      </c>
      <c r="V28" s="20">
        <v>0.00258792098611593</v>
      </c>
      <c r="W28" s="20">
        <v>0.00259918859228492</v>
      </c>
      <c r="X28" s="20">
        <v>0.00260761519894004</v>
      </c>
      <c r="Y28" s="20">
        <v>0.00261619919911027</v>
      </c>
      <c r="Z28" s="20">
        <v>0.002624137327075</v>
      </c>
      <c r="AA28" s="20">
        <v>0.00263336044736207</v>
      </c>
      <c r="AB28" s="21">
        <v>-0.00577275276184082</v>
      </c>
      <c r="AF28" s="26" t="s">
        <v>166</v>
      </c>
    </row>
    <row r="29" spans="1:28" ht="12">
      <c r="A29" s="22" t="s">
        <v>88</v>
      </c>
      <c r="B29" s="20">
        <v>0.00566209061071277</v>
      </c>
      <c r="C29" s="20">
        <v>0.00509111350402236</v>
      </c>
      <c r="D29" s="20">
        <v>0.00491158524528146</v>
      </c>
      <c r="E29" s="20">
        <v>0.00483128475025296</v>
      </c>
      <c r="F29" s="20">
        <v>0.00486927246674895</v>
      </c>
      <c r="G29" s="20">
        <v>0.00485815107822418</v>
      </c>
      <c r="H29" s="20">
        <v>0.00489336904138327</v>
      </c>
      <c r="I29" s="20">
        <v>0.00490104965865612</v>
      </c>
      <c r="J29" s="20">
        <v>0.00493169808760285</v>
      </c>
      <c r="K29" s="20">
        <v>0.00493289297446609</v>
      </c>
      <c r="L29" s="20">
        <v>0.00492896186187863</v>
      </c>
      <c r="M29" s="20">
        <v>0.00495782773941755</v>
      </c>
      <c r="N29" s="20">
        <v>0.00497349724173546</v>
      </c>
      <c r="O29" s="20">
        <v>0.00498534273356199</v>
      </c>
      <c r="P29" s="20">
        <v>0.0049980622716248</v>
      </c>
      <c r="Q29" s="20">
        <v>0.00500858807936311</v>
      </c>
      <c r="R29" s="20">
        <v>0.00502119725570083</v>
      </c>
      <c r="S29" s="20">
        <v>0.00506056100130081</v>
      </c>
      <c r="T29" s="20">
        <v>0.00505675654858351</v>
      </c>
      <c r="U29" s="20">
        <v>0.0050727492198348</v>
      </c>
      <c r="V29" s="20">
        <v>0.00508860871195793</v>
      </c>
      <c r="W29" s="20">
        <v>0.00510184839367867</v>
      </c>
      <c r="X29" s="20">
        <v>0.00511674862354994</v>
      </c>
      <c r="Y29" s="20">
        <v>0.00513231148943305</v>
      </c>
      <c r="Z29" s="20">
        <v>0.00514466315507889</v>
      </c>
      <c r="AA29" s="20">
        <v>0.00515881506726146</v>
      </c>
      <c r="AB29" s="21">
        <v>0.000550584532320499</v>
      </c>
    </row>
    <row r="30" spans="1:28" ht="12">
      <c r="A30" s="22" t="s">
        <v>167</v>
      </c>
      <c r="B30" s="20">
        <v>0.00693347444757819</v>
      </c>
      <c r="C30" s="20">
        <v>0.00649828976020217</v>
      </c>
      <c r="D30" s="20">
        <v>0.00664884643629193</v>
      </c>
      <c r="E30" s="20">
        <v>0.00475390767678618</v>
      </c>
      <c r="F30" s="20">
        <v>0.00460733752697706</v>
      </c>
      <c r="G30" s="20">
        <v>0.00464703375473619</v>
      </c>
      <c r="H30" s="20">
        <v>0.00465427804738283</v>
      </c>
      <c r="I30" s="20">
        <v>0.00467659253627062</v>
      </c>
      <c r="J30" s="20">
        <v>0.00472920574247837</v>
      </c>
      <c r="K30" s="20">
        <v>0.00472067855298519</v>
      </c>
      <c r="L30" s="20">
        <v>0.00471490249037743</v>
      </c>
      <c r="M30" s="20">
        <v>0.00473280670121312</v>
      </c>
      <c r="N30" s="20">
        <v>0.00474586198106408</v>
      </c>
      <c r="O30" s="20">
        <v>0.00475984159857035</v>
      </c>
      <c r="P30" s="20">
        <v>0.00477288011461496</v>
      </c>
      <c r="Q30" s="20">
        <v>0.00477978028357029</v>
      </c>
      <c r="R30" s="20">
        <v>0.00478966487571597</v>
      </c>
      <c r="S30" s="20">
        <v>0.0048028752207756</v>
      </c>
      <c r="T30" s="20">
        <v>0.00481598684564233</v>
      </c>
      <c r="U30" s="20">
        <v>0.00482951244339347</v>
      </c>
      <c r="V30" s="20">
        <v>0.00484210019931197</v>
      </c>
      <c r="W30" s="20">
        <v>0.0048533040098846</v>
      </c>
      <c r="X30" s="20">
        <v>0.0048648240044713</v>
      </c>
      <c r="Y30" s="20">
        <v>0.00487698800861835</v>
      </c>
      <c r="Z30" s="20">
        <v>0.0048894714564085</v>
      </c>
      <c r="AA30" s="20">
        <v>0.00490098400041461</v>
      </c>
      <c r="AB30" s="21">
        <v>-0.0116854810714722</v>
      </c>
    </row>
    <row r="31" spans="1:28" ht="12">
      <c r="A31" s="22" t="s">
        <v>89</v>
      </c>
      <c r="B31" s="20">
        <v>0.171402290463448</v>
      </c>
      <c r="C31" s="20">
        <v>0.160534024238586</v>
      </c>
      <c r="D31" s="20">
        <v>0.144791468977928</v>
      </c>
      <c r="E31" s="20">
        <v>0.141865342855453</v>
      </c>
      <c r="F31" s="20">
        <v>0.143699407577515</v>
      </c>
      <c r="G31" s="20">
        <v>0.144760176539421</v>
      </c>
      <c r="H31" s="20">
        <v>0.146451786160469</v>
      </c>
      <c r="I31" s="20">
        <v>0.146501302719116</v>
      </c>
      <c r="J31" s="20">
        <v>0.146103248000145</v>
      </c>
      <c r="K31" s="20">
        <v>0.146244496107101</v>
      </c>
      <c r="L31" s="20">
        <v>0.14598160982132</v>
      </c>
      <c r="M31" s="20">
        <v>0.145739287137985</v>
      </c>
      <c r="N31" s="20">
        <v>0.145439773797989</v>
      </c>
      <c r="O31" s="20">
        <v>0.145069897174835</v>
      </c>
      <c r="P31" s="20">
        <v>0.144500315189362</v>
      </c>
      <c r="Q31" s="20">
        <v>0.14432230591774</v>
      </c>
      <c r="R31" s="20">
        <v>0.14419125020504</v>
      </c>
      <c r="S31" s="20">
        <v>0.144411653280258</v>
      </c>
      <c r="T31" s="20">
        <v>0.144215643405914</v>
      </c>
      <c r="U31" s="20">
        <v>0.143674552440643</v>
      </c>
      <c r="V31" s="20">
        <v>0.143206685781479</v>
      </c>
      <c r="W31" s="20">
        <v>0.142766371369362</v>
      </c>
      <c r="X31" s="20">
        <v>0.142315179109573</v>
      </c>
      <c r="Y31" s="20">
        <v>0.142074748873711</v>
      </c>
      <c r="Z31" s="20">
        <v>0.141936168074608</v>
      </c>
      <c r="AA31" s="20">
        <v>0.14188851416111</v>
      </c>
      <c r="AB31" s="21">
        <v>-0.00513113617897034</v>
      </c>
    </row>
    <row r="32" spans="1:28" ht="12">
      <c r="A32" s="22" t="s">
        <v>90</v>
      </c>
      <c r="B32" s="20">
        <v>0.117252759635448</v>
      </c>
      <c r="C32" s="20">
        <v>0.118498906493187</v>
      </c>
      <c r="D32" s="20">
        <v>0.116090215742588</v>
      </c>
      <c r="E32" s="20">
        <v>0.123051457107067</v>
      </c>
      <c r="F32" s="20">
        <v>0.126703530550003</v>
      </c>
      <c r="G32" s="20">
        <v>0.128981068730354</v>
      </c>
      <c r="H32" s="20">
        <v>0.131119936704636</v>
      </c>
      <c r="I32" s="20">
        <v>0.132910206913948</v>
      </c>
      <c r="J32" s="20">
        <v>0.134443014860153</v>
      </c>
      <c r="K32" s="20">
        <v>0.135754466056824</v>
      </c>
      <c r="L32" s="20">
        <v>0.136968582868576</v>
      </c>
      <c r="M32" s="20">
        <v>0.138245731592178</v>
      </c>
      <c r="N32" s="20">
        <v>0.139548167586327</v>
      </c>
      <c r="O32" s="20">
        <v>0.140960335731506</v>
      </c>
      <c r="P32" s="20">
        <v>0.14251483976841</v>
      </c>
      <c r="Q32" s="20">
        <v>0.144368723034859</v>
      </c>
      <c r="R32" s="20">
        <v>0.146230787038803</v>
      </c>
      <c r="S32" s="20">
        <v>0.14844523370266</v>
      </c>
      <c r="T32" s="20">
        <v>0.150847017765045</v>
      </c>
      <c r="U32" s="20">
        <v>0.153473198413849</v>
      </c>
      <c r="V32" s="20">
        <v>0.15647155046463</v>
      </c>
      <c r="W32" s="20">
        <v>0.159839197993279</v>
      </c>
      <c r="X32" s="20">
        <v>0.163506463170052</v>
      </c>
      <c r="Y32" s="20">
        <v>0.16660737991333</v>
      </c>
      <c r="Z32" s="20">
        <v>0.169198140501976</v>
      </c>
      <c r="AA32" s="20">
        <v>0.171461045742035</v>
      </c>
      <c r="AB32" s="21">
        <v>0.0155129432678223</v>
      </c>
    </row>
    <row r="33" spans="1:28" ht="12">
      <c r="A33" s="22" t="s">
        <v>91</v>
      </c>
      <c r="B33" s="20">
        <v>0.000765953969676048</v>
      </c>
      <c r="C33" s="20">
        <v>0.000773924053646624</v>
      </c>
      <c r="D33" s="20">
        <v>0.00074514711741358</v>
      </c>
      <c r="E33" s="20">
        <v>0.000732850225176662</v>
      </c>
      <c r="F33" s="20">
        <v>0.000747003825381398</v>
      </c>
      <c r="G33" s="20">
        <v>0.000777274428401142</v>
      </c>
      <c r="H33" s="20">
        <v>0.000771705526858568</v>
      </c>
      <c r="I33" s="20">
        <v>0.000777600565925241</v>
      </c>
      <c r="J33" s="20">
        <v>0.000782232091296464</v>
      </c>
      <c r="K33" s="20">
        <v>0.000783727562520653</v>
      </c>
      <c r="L33" s="20">
        <v>0.000791466736700386</v>
      </c>
      <c r="M33" s="20">
        <v>0.000798368477262557</v>
      </c>
      <c r="N33" s="20">
        <v>0.000803499016910791</v>
      </c>
      <c r="O33" s="20">
        <v>0.000806393276434392</v>
      </c>
      <c r="P33" s="20">
        <v>0.000811439706012607</v>
      </c>
      <c r="Q33" s="20">
        <v>0.000818029453512281</v>
      </c>
      <c r="R33" s="20">
        <v>0.000821676047053188</v>
      </c>
      <c r="S33" s="20">
        <v>0.000828848103992641</v>
      </c>
      <c r="T33" s="20">
        <v>0.000830856384709477</v>
      </c>
      <c r="U33" s="20">
        <v>0.000838398118503392</v>
      </c>
      <c r="V33" s="20">
        <v>0.000845680711790919</v>
      </c>
      <c r="W33" s="20">
        <v>0.000848905590828508</v>
      </c>
      <c r="X33" s="20">
        <v>0.000852341705467552</v>
      </c>
      <c r="Y33" s="20">
        <v>0.00085929170018062</v>
      </c>
      <c r="Z33" s="20">
        <v>0.000861052190884948</v>
      </c>
      <c r="AA33" s="20">
        <v>0.000866437621880323</v>
      </c>
      <c r="AB33" s="21">
        <v>0.0047159343957901</v>
      </c>
    </row>
    <row r="34" spans="1:28" ht="12">
      <c r="A34" s="22" t="s">
        <v>168</v>
      </c>
      <c r="B34" s="20">
        <v>0.0098494766280055</v>
      </c>
      <c r="C34" s="20">
        <v>0.0098494766280055</v>
      </c>
      <c r="D34" s="20">
        <v>0.0098494766280055</v>
      </c>
      <c r="E34" s="20">
        <v>0.0098494766280055</v>
      </c>
      <c r="F34" s="20">
        <v>0.00984947569668293</v>
      </c>
      <c r="G34" s="20">
        <v>0.0098494766280055</v>
      </c>
      <c r="H34" s="20">
        <v>0.0098494766280055</v>
      </c>
      <c r="I34" s="20">
        <v>0.0098494766280055</v>
      </c>
      <c r="J34" s="20">
        <v>0.0098494766280055</v>
      </c>
      <c r="K34" s="20">
        <v>0.0098494766280055</v>
      </c>
      <c r="L34" s="20">
        <v>0.00984947569668293</v>
      </c>
      <c r="M34" s="20">
        <v>0.0098494766280055</v>
      </c>
      <c r="N34" s="20">
        <v>0.00984947569668293</v>
      </c>
      <c r="O34" s="20">
        <v>0.0098494766280055</v>
      </c>
      <c r="P34" s="20">
        <v>0.0098494766280055</v>
      </c>
      <c r="Q34" s="20">
        <v>0.0098494766280055</v>
      </c>
      <c r="R34" s="20">
        <v>0.0098494766280055</v>
      </c>
      <c r="S34" s="20">
        <v>0.0098494766280055</v>
      </c>
      <c r="T34" s="20">
        <v>0.0098494766280055</v>
      </c>
      <c r="U34" s="20">
        <v>0.00984947755932808</v>
      </c>
      <c r="V34" s="20">
        <v>0.00984947755932808</v>
      </c>
      <c r="W34" s="20">
        <v>0.00984947942197323</v>
      </c>
      <c r="X34" s="20">
        <v>0.0098494840785861</v>
      </c>
      <c r="Y34" s="20">
        <v>0.00984948966652155</v>
      </c>
      <c r="Z34" s="20">
        <v>0.00984950177371502</v>
      </c>
      <c r="AA34" s="20">
        <v>0.00984952226281166</v>
      </c>
      <c r="AB34" s="21">
        <v>1.93714677152457E-07</v>
      </c>
    </row>
    <row r="35" spans="1:28" ht="12">
      <c r="A35" s="22" t="s">
        <v>160</v>
      </c>
      <c r="B35" s="20">
        <v>0.159034088253975</v>
      </c>
      <c r="C35" s="20">
        <v>0.168780609965324</v>
      </c>
      <c r="D35" s="20">
        <v>0.173335209488869</v>
      </c>
      <c r="E35" s="20">
        <v>0.172379985451698</v>
      </c>
      <c r="F35" s="20">
        <v>0.176764622330666</v>
      </c>
      <c r="G35" s="20">
        <v>0.180981561541557</v>
      </c>
      <c r="H35" s="20">
        <v>0.185175433754921</v>
      </c>
      <c r="I35" s="20">
        <v>0.189112961292267</v>
      </c>
      <c r="J35" s="20">
        <v>0.192361161112785</v>
      </c>
      <c r="K35" s="20">
        <v>0.195973291993141</v>
      </c>
      <c r="L35" s="20">
        <v>0.199038848280907</v>
      </c>
      <c r="M35" s="20">
        <v>0.202426850795746</v>
      </c>
      <c r="N35" s="20">
        <v>0.205367982387543</v>
      </c>
      <c r="O35" s="20">
        <v>0.208404272794724</v>
      </c>
      <c r="P35" s="20">
        <v>0.211129158735275</v>
      </c>
      <c r="Q35" s="20">
        <v>0.213742613792419</v>
      </c>
      <c r="R35" s="20">
        <v>0.216335102915764</v>
      </c>
      <c r="S35" s="20">
        <v>0.219017326831818</v>
      </c>
      <c r="T35" s="20">
        <v>0.221793696284294</v>
      </c>
      <c r="U35" s="20">
        <v>0.224649399518967</v>
      </c>
      <c r="V35" s="20">
        <v>0.227319106459618</v>
      </c>
      <c r="W35" s="20">
        <v>0.230157688260078</v>
      </c>
      <c r="X35" s="20">
        <v>0.233235046267509</v>
      </c>
      <c r="Y35" s="20">
        <v>0.23670206964016</v>
      </c>
      <c r="Z35" s="20">
        <v>0.240058824419975</v>
      </c>
      <c r="AA35" s="20">
        <v>0.243810713291168</v>
      </c>
      <c r="AB35" s="21">
        <v>0.0154427099227905</v>
      </c>
    </row>
    <row r="36" spans="1:28" ht="12">
      <c r="A36" s="22" t="s">
        <v>161</v>
      </c>
      <c r="B36" s="20">
        <v>0.458304554224014</v>
      </c>
      <c r="C36" s="20">
        <v>0.45843693614006</v>
      </c>
      <c r="D36" s="20">
        <v>0.444811522960663</v>
      </c>
      <c r="E36" s="20">
        <v>0.447879105806351</v>
      </c>
      <c r="F36" s="20">
        <v>0.457764029502869</v>
      </c>
      <c r="G36" s="20">
        <v>0.465349555015564</v>
      </c>
      <c r="H36" s="20">
        <v>0.473368346691132</v>
      </c>
      <c r="I36" s="20">
        <v>0.479151546955109</v>
      </c>
      <c r="J36" s="20">
        <v>0.483539134263992</v>
      </c>
      <c r="K36" s="20">
        <v>0.488605439662933</v>
      </c>
      <c r="L36" s="20">
        <v>0.492630004882813</v>
      </c>
      <c r="M36" s="20">
        <v>0.49705970287323</v>
      </c>
      <c r="N36" s="20">
        <v>0.501008868217468</v>
      </c>
      <c r="O36" s="20">
        <v>0.505090415477753</v>
      </c>
      <c r="P36" s="20">
        <v>0.508805215358734</v>
      </c>
      <c r="Q36" s="20">
        <v>0.513101100921631</v>
      </c>
      <c r="R36" s="20">
        <v>0.51742821931839</v>
      </c>
      <c r="S36" s="20">
        <v>0.52255254983902</v>
      </c>
      <c r="T36" s="20">
        <v>0.527536690235138</v>
      </c>
      <c r="U36" s="20">
        <v>0.532485008239746</v>
      </c>
      <c r="V36" s="20">
        <v>0.537692487239838</v>
      </c>
      <c r="W36" s="20">
        <v>0.543461620807648</v>
      </c>
      <c r="X36" s="20">
        <v>0.549758493900299</v>
      </c>
      <c r="Y36" s="20">
        <v>0.556092917919159</v>
      </c>
      <c r="Z36" s="20">
        <v>0.561903715133667</v>
      </c>
      <c r="AA36" s="20">
        <v>0.567876219749451</v>
      </c>
      <c r="AB36" s="21">
        <v>0.0089599335193634</v>
      </c>
    </row>
    <row r="37" spans="1:28" ht="12">
      <c r="A37" s="22" t="s">
        <v>162</v>
      </c>
      <c r="B37" s="20">
        <v>0.347431272268295</v>
      </c>
      <c r="C37" s="20">
        <v>0.375836282968521</v>
      </c>
      <c r="D37" s="20">
        <v>0.407709687948227</v>
      </c>
      <c r="E37" s="20">
        <v>0.413934081792831</v>
      </c>
      <c r="F37" s="20">
        <v>0.413802474737167</v>
      </c>
      <c r="G37" s="20">
        <v>0.412564694881439</v>
      </c>
      <c r="H37" s="20">
        <v>0.392496198415756</v>
      </c>
      <c r="I37" s="20">
        <v>0.405088067054749</v>
      </c>
      <c r="J37" s="20">
        <v>0.422277837991714</v>
      </c>
      <c r="K37" s="20">
        <v>0.416662722826004</v>
      </c>
      <c r="L37" s="20">
        <v>0.429590791463852</v>
      </c>
      <c r="M37" s="20">
        <v>0.430249035358429</v>
      </c>
      <c r="N37" s="20">
        <v>0.440917134284973</v>
      </c>
      <c r="O37" s="20">
        <v>0.441414326429367</v>
      </c>
      <c r="P37" s="20">
        <v>0.444036811590195</v>
      </c>
      <c r="Q37" s="20">
        <v>0.450876116752625</v>
      </c>
      <c r="R37" s="20">
        <v>0.450578659772873</v>
      </c>
      <c r="S37" s="20">
        <v>0.449357450008392</v>
      </c>
      <c r="T37" s="20">
        <v>0.44197753071785</v>
      </c>
      <c r="U37" s="20">
        <v>0.436359584331512</v>
      </c>
      <c r="V37" s="20">
        <v>0.438046365976334</v>
      </c>
      <c r="W37" s="20">
        <v>0.433482766151428</v>
      </c>
      <c r="X37" s="20">
        <v>0.432009994983673</v>
      </c>
      <c r="Y37" s="20">
        <v>0.423728942871094</v>
      </c>
      <c r="Z37" s="20">
        <v>0.426465094089508</v>
      </c>
      <c r="AA37" s="20">
        <v>0.427719801664352</v>
      </c>
      <c r="AB37" s="21">
        <v>0.00540265321731567</v>
      </c>
    </row>
    <row r="38" spans="1:28" ht="12">
      <c r="A38" s="22" t="s">
        <v>163</v>
      </c>
      <c r="B38" s="20">
        <v>0.80573582649231</v>
      </c>
      <c r="C38" s="20">
        <v>0.834273219108582</v>
      </c>
      <c r="D38" s="20">
        <v>0.852521181106567</v>
      </c>
      <c r="E38" s="20">
        <v>0.861813187599182</v>
      </c>
      <c r="F38" s="20">
        <v>0.871566534042358</v>
      </c>
      <c r="G38" s="20">
        <v>0.877914249897003</v>
      </c>
      <c r="H38" s="20">
        <v>0.865864515304565</v>
      </c>
      <c r="I38" s="20">
        <v>0.884239614009857</v>
      </c>
      <c r="J38" s="20">
        <v>0.905816972255707</v>
      </c>
      <c r="K38" s="20">
        <v>0.90526819229126</v>
      </c>
      <c r="L38" s="20">
        <v>0.922220826148987</v>
      </c>
      <c r="M38" s="20">
        <v>0.927308738231659</v>
      </c>
      <c r="N38" s="20">
        <v>0.941926002502441</v>
      </c>
      <c r="O38" s="20">
        <v>0.946504712104797</v>
      </c>
      <c r="P38" s="20">
        <v>0.952841997146606</v>
      </c>
      <c r="Q38" s="20">
        <v>0.963977217674255</v>
      </c>
      <c r="R38" s="20">
        <v>0.96800684928894</v>
      </c>
      <c r="S38" s="20">
        <v>0.971909999847412</v>
      </c>
      <c r="T38" s="20">
        <v>0.96951425075531</v>
      </c>
      <c r="U38" s="20">
        <v>0.968844592571259</v>
      </c>
      <c r="V38" s="20">
        <v>0.975738883018494</v>
      </c>
      <c r="W38" s="20">
        <v>0.976944386959076</v>
      </c>
      <c r="X38" s="20">
        <v>0.981768488883972</v>
      </c>
      <c r="Y38" s="20">
        <v>0.979821860790253</v>
      </c>
      <c r="Z38" s="20">
        <v>0.988368809223175</v>
      </c>
      <c r="AA38" s="20">
        <v>0.995596051216125</v>
      </c>
      <c r="AB38" s="21">
        <v>0.00739305436611176</v>
      </c>
    </row>
    <row r="40" ht="12">
      <c r="A40" s="22" t="s">
        <v>169</v>
      </c>
    </row>
    <row r="41" spans="1:28" ht="12">
      <c r="A41" s="22" t="s">
        <v>86</v>
      </c>
      <c r="B41" s="20">
        <v>0.0244568735361099</v>
      </c>
      <c r="C41" s="20">
        <v>0.0247808750718832</v>
      </c>
      <c r="D41" s="20">
        <v>0.0229725185781717</v>
      </c>
      <c r="E41" s="20">
        <v>0.0231129918247461</v>
      </c>
      <c r="F41" s="20">
        <v>0.0235759392380714</v>
      </c>
      <c r="G41" s="20">
        <v>0.023728346452117</v>
      </c>
      <c r="H41" s="20">
        <v>0.0239326395094395</v>
      </c>
      <c r="I41" s="20">
        <v>0.0244510062038898</v>
      </c>
      <c r="J41" s="20">
        <v>0.0249402150511742</v>
      </c>
      <c r="K41" s="20">
        <v>0.0252835936844349</v>
      </c>
      <c r="L41" s="20">
        <v>0.0256874691694975</v>
      </c>
      <c r="M41" s="20">
        <v>0.0260773617774248</v>
      </c>
      <c r="N41" s="20">
        <v>0.0263974461704493</v>
      </c>
      <c r="O41" s="20">
        <v>0.0265520419925451</v>
      </c>
      <c r="P41" s="20">
        <v>0.0267258416861296</v>
      </c>
      <c r="Q41" s="20">
        <v>0.0269320141524076</v>
      </c>
      <c r="R41" s="20">
        <v>0.0270636044442654</v>
      </c>
      <c r="S41" s="20">
        <v>0.0272860433906317</v>
      </c>
      <c r="T41" s="20">
        <v>0.0274155996739864</v>
      </c>
      <c r="U41" s="20">
        <v>0.0276112835854292</v>
      </c>
      <c r="V41" s="20">
        <v>0.027885377407074</v>
      </c>
      <c r="W41" s="20">
        <v>0.0280770175158978</v>
      </c>
      <c r="X41" s="20">
        <v>0.0283397752791643</v>
      </c>
      <c r="Y41" s="20">
        <v>0.0286079831421375</v>
      </c>
      <c r="Z41" s="20">
        <v>0.0289498995989561</v>
      </c>
      <c r="AA41" s="20">
        <v>0.0292910281568766</v>
      </c>
      <c r="AB41" s="21">
        <v>0.00699137091636658</v>
      </c>
    </row>
    <row r="42" spans="1:28" ht="12">
      <c r="A42" s="22" t="s">
        <v>88</v>
      </c>
      <c r="B42" s="20">
        <v>0.00382845778949559</v>
      </c>
      <c r="C42" s="20">
        <v>0.00351858465000987</v>
      </c>
      <c r="D42" s="20">
        <v>0.00370642566122115</v>
      </c>
      <c r="E42" s="20">
        <v>0.00374879664741457</v>
      </c>
      <c r="F42" s="20">
        <v>0.0037573950830847</v>
      </c>
      <c r="G42" s="20">
        <v>0.0037256155628711</v>
      </c>
      <c r="H42" s="20">
        <v>0.00375772826373577</v>
      </c>
      <c r="I42" s="20">
        <v>0.00382201839238405</v>
      </c>
      <c r="J42" s="20">
        <v>0.00388029543682933</v>
      </c>
      <c r="K42" s="20">
        <v>0.00398633489385247</v>
      </c>
      <c r="L42" s="20">
        <v>0.0041075786575675</v>
      </c>
      <c r="M42" s="20">
        <v>0.00422483263537288</v>
      </c>
      <c r="N42" s="20">
        <v>0.00432408088818192</v>
      </c>
      <c r="O42" s="20">
        <v>0.00439072214066982</v>
      </c>
      <c r="P42" s="20">
        <v>0.00445462018251419</v>
      </c>
      <c r="Q42" s="20">
        <v>0.00450081750750542</v>
      </c>
      <c r="R42" s="20">
        <v>0.00453674513846636</v>
      </c>
      <c r="S42" s="20">
        <v>0.00459576118737459</v>
      </c>
      <c r="T42" s="20">
        <v>0.00465581379830837</v>
      </c>
      <c r="U42" s="20">
        <v>0.00472637498751283</v>
      </c>
      <c r="V42" s="20">
        <v>0.00478100357577205</v>
      </c>
      <c r="W42" s="20">
        <v>0.00483820261433721</v>
      </c>
      <c r="X42" s="20">
        <v>0.00489976303651929</v>
      </c>
      <c r="Y42" s="20">
        <v>0.00495406705886126</v>
      </c>
      <c r="Z42" s="20">
        <v>0.00501880841329694</v>
      </c>
      <c r="AA42" s="20">
        <v>0.00507123675197363</v>
      </c>
      <c r="AB42" s="21">
        <v>0.0153468179702759</v>
      </c>
    </row>
    <row r="43" spans="1:28" ht="12">
      <c r="A43" s="22" t="s">
        <v>170</v>
      </c>
      <c r="B43" s="20">
        <v>0.0516306422650814</v>
      </c>
      <c r="C43" s="20">
        <v>0.0448444746434689</v>
      </c>
      <c r="D43" s="20">
        <v>0.0477469712495804</v>
      </c>
      <c r="E43" s="20">
        <v>0.0492271967232227</v>
      </c>
      <c r="F43" s="20">
        <v>0.0496381334960461</v>
      </c>
      <c r="G43" s="20">
        <v>0.0494045689702034</v>
      </c>
      <c r="H43" s="20">
        <v>0.0500363409519196</v>
      </c>
      <c r="I43" s="20">
        <v>0.0511609986424446</v>
      </c>
      <c r="J43" s="20">
        <v>0.0524435788393021</v>
      </c>
      <c r="K43" s="20">
        <v>0.0538898222148418</v>
      </c>
      <c r="L43" s="20">
        <v>0.0555655062198639</v>
      </c>
      <c r="M43" s="20">
        <v>0.0571705996990204</v>
      </c>
      <c r="N43" s="20">
        <v>0.0585184134542942</v>
      </c>
      <c r="O43" s="20">
        <v>0.0594119392335415</v>
      </c>
      <c r="P43" s="20">
        <v>0.0602746680378914</v>
      </c>
      <c r="Q43" s="20">
        <v>0.0609451793134212</v>
      </c>
      <c r="R43" s="20">
        <v>0.0614754743874073</v>
      </c>
      <c r="S43" s="20">
        <v>0.0622847005724907</v>
      </c>
      <c r="T43" s="20">
        <v>0.0631092041730881</v>
      </c>
      <c r="U43" s="20">
        <v>0.0640762522816658</v>
      </c>
      <c r="V43" s="20">
        <v>0.0647972151637077</v>
      </c>
      <c r="W43" s="20">
        <v>0.0655821040272713</v>
      </c>
      <c r="X43" s="20">
        <v>0.0664158388972282</v>
      </c>
      <c r="Y43" s="20">
        <v>0.067126102745533</v>
      </c>
      <c r="Z43" s="20">
        <v>0.0679717734456062</v>
      </c>
      <c r="AA43" s="20">
        <v>0.0685991495847702</v>
      </c>
      <c r="AB43" s="21">
        <v>0.017869439125061</v>
      </c>
    </row>
    <row r="44" spans="1:28" ht="12">
      <c r="A44" s="22" t="s">
        <v>165</v>
      </c>
      <c r="B44" s="20">
        <v>0.0501331277191639</v>
      </c>
      <c r="C44" s="20">
        <v>0.0447880141437054</v>
      </c>
      <c r="D44" s="20">
        <v>0.0360403396189213</v>
      </c>
      <c r="E44" s="20">
        <v>0.0386699289083481</v>
      </c>
      <c r="F44" s="20">
        <v>0.0398043915629387</v>
      </c>
      <c r="G44" s="20">
        <v>0.0404369309544563</v>
      </c>
      <c r="H44" s="20">
        <v>0.040684949606657</v>
      </c>
      <c r="I44" s="20">
        <v>0.0412908680737019</v>
      </c>
      <c r="J44" s="20">
        <v>0.0425304099917412</v>
      </c>
      <c r="K44" s="20">
        <v>0.0426914170384407</v>
      </c>
      <c r="L44" s="20">
        <v>0.0429570898413658</v>
      </c>
      <c r="M44" s="20">
        <v>0.0431315824389458</v>
      </c>
      <c r="N44" s="20">
        <v>0.0432385914027691</v>
      </c>
      <c r="O44" s="20">
        <v>0.0432350188493729</v>
      </c>
      <c r="P44" s="20">
        <v>0.0431782193481922</v>
      </c>
      <c r="Q44" s="20">
        <v>0.0430116914212704</v>
      </c>
      <c r="R44" s="20">
        <v>0.0428632646799088</v>
      </c>
      <c r="S44" s="20">
        <v>0.0426762066781521</v>
      </c>
      <c r="T44" s="20">
        <v>0.0426304936408997</v>
      </c>
      <c r="U44" s="20">
        <v>0.0427306070923805</v>
      </c>
      <c r="V44" s="20">
        <v>0.0428325682878494</v>
      </c>
      <c r="W44" s="20">
        <v>0.0427606515586376</v>
      </c>
      <c r="X44" s="20">
        <v>0.0427802950143814</v>
      </c>
      <c r="Y44" s="20">
        <v>0.0428762510418892</v>
      </c>
      <c r="Z44" s="20">
        <v>0.043034590780735</v>
      </c>
      <c r="AA44" s="20">
        <v>0.0431064628064632</v>
      </c>
      <c r="AB44" s="21">
        <v>-0.00159321382641792</v>
      </c>
    </row>
    <row r="45" spans="1:28" ht="12">
      <c r="A45" s="22" t="s">
        <v>167</v>
      </c>
      <c r="B45" s="20">
        <v>0.00443454133346677</v>
      </c>
      <c r="C45" s="20">
        <v>0.00444967905059457</v>
      </c>
      <c r="D45" s="20">
        <v>0.00453213742002845</v>
      </c>
      <c r="E45" s="20">
        <v>0.00441821245476604</v>
      </c>
      <c r="F45" s="20">
        <v>0.00442602438852191</v>
      </c>
      <c r="G45" s="20">
        <v>0.00440439581871033</v>
      </c>
      <c r="H45" s="20">
        <v>0.00440500071272254</v>
      </c>
      <c r="I45" s="20">
        <v>0.00448640389367938</v>
      </c>
      <c r="J45" s="20">
        <v>0.00453383196145296</v>
      </c>
      <c r="K45" s="20">
        <v>0.00459113856777549</v>
      </c>
      <c r="L45" s="20">
        <v>0.0046602264046669</v>
      </c>
      <c r="M45" s="20">
        <v>0.004733981564641</v>
      </c>
      <c r="N45" s="20">
        <v>0.00478549068793654</v>
      </c>
      <c r="O45" s="20">
        <v>0.00479515409097075</v>
      </c>
      <c r="P45" s="20">
        <v>0.0048326225951314</v>
      </c>
      <c r="Q45" s="20">
        <v>0.00485888216644526</v>
      </c>
      <c r="R45" s="20">
        <v>0.00487272394821048</v>
      </c>
      <c r="S45" s="20">
        <v>0.00489184865728021</v>
      </c>
      <c r="T45" s="20">
        <v>0.00490904552862048</v>
      </c>
      <c r="U45" s="20">
        <v>0.00495215551927686</v>
      </c>
      <c r="V45" s="20">
        <v>0.00499656889587641</v>
      </c>
      <c r="W45" s="20">
        <v>0.00502902735024691</v>
      </c>
      <c r="X45" s="20">
        <v>0.00506691820919514</v>
      </c>
      <c r="Y45" s="20">
        <v>0.00509482203051448</v>
      </c>
      <c r="Z45" s="20">
        <v>0.00513394363224506</v>
      </c>
      <c r="AA45" s="20">
        <v>0.00517664570361376</v>
      </c>
      <c r="AB45" s="21">
        <v>0.00632513999938965</v>
      </c>
    </row>
    <row r="46" spans="1:28" ht="12">
      <c r="A46" s="22" t="s">
        <v>171</v>
      </c>
      <c r="B46" s="20">
        <v>0.0406325645744801</v>
      </c>
      <c r="C46" s="20">
        <v>0.0429682321846485</v>
      </c>
      <c r="D46" s="20">
        <v>0.0461457297205925</v>
      </c>
      <c r="E46" s="20">
        <v>0.0428519807755947</v>
      </c>
      <c r="F46" s="20">
        <v>0.0423966906964779</v>
      </c>
      <c r="G46" s="20">
        <v>0.0412552915513515</v>
      </c>
      <c r="H46" s="20">
        <v>0.0403729937970638</v>
      </c>
      <c r="I46" s="20">
        <v>0.0403058864176273</v>
      </c>
      <c r="J46" s="20">
        <v>0.0393228456377983</v>
      </c>
      <c r="K46" s="20">
        <v>0.0397764705121517</v>
      </c>
      <c r="L46" s="20">
        <v>0.0404364056885242</v>
      </c>
      <c r="M46" s="20">
        <v>0.041046891361475</v>
      </c>
      <c r="N46" s="20">
        <v>0.0414992570877075</v>
      </c>
      <c r="O46" s="20">
        <v>0.0415916554629803</v>
      </c>
      <c r="P46" s="20">
        <v>0.0418130047619343</v>
      </c>
      <c r="Q46" s="20">
        <v>0.0419377163052559</v>
      </c>
      <c r="R46" s="20">
        <v>0.0419207103550434</v>
      </c>
      <c r="S46" s="20">
        <v>0.0419775955379009</v>
      </c>
      <c r="T46" s="20">
        <v>0.0420105494558811</v>
      </c>
      <c r="U46" s="20">
        <v>0.0422704480588436</v>
      </c>
      <c r="V46" s="20">
        <v>0.0424018800258636</v>
      </c>
      <c r="W46" s="20">
        <v>0.0425505340099335</v>
      </c>
      <c r="X46" s="20">
        <v>0.042641643434763</v>
      </c>
      <c r="Y46" s="20">
        <v>0.0426942892372608</v>
      </c>
      <c r="Z46" s="20">
        <v>0.0427915155887604</v>
      </c>
      <c r="AA46" s="20">
        <v>0.0428128987550735</v>
      </c>
      <c r="AB46" s="21">
        <v>-0.000150889931246638</v>
      </c>
    </row>
    <row r="47" spans="1:28" ht="12">
      <c r="A47" s="22" t="s">
        <v>89</v>
      </c>
      <c r="B47" s="20">
        <v>0.175116211175919</v>
      </c>
      <c r="C47" s="20">
        <v>0.16534985601902</v>
      </c>
      <c r="D47" s="20">
        <v>0.161144122481346</v>
      </c>
      <c r="E47" s="20">
        <v>0.162029102444649</v>
      </c>
      <c r="F47" s="20">
        <v>0.163598582148552</v>
      </c>
      <c r="G47" s="20">
        <v>0.162955150008202</v>
      </c>
      <c r="H47" s="20">
        <v>0.16318966448307</v>
      </c>
      <c r="I47" s="20">
        <v>0.165517181158066</v>
      </c>
      <c r="J47" s="20">
        <v>0.167651176452637</v>
      </c>
      <c r="K47" s="20">
        <v>0.170218780636787</v>
      </c>
      <c r="L47" s="20">
        <v>0.173414275050163</v>
      </c>
      <c r="M47" s="20">
        <v>0.176385253667831</v>
      </c>
      <c r="N47" s="20">
        <v>0.178763285279274</v>
      </c>
      <c r="O47" s="20">
        <v>0.179976522922516</v>
      </c>
      <c r="P47" s="20">
        <v>0.181278973817825</v>
      </c>
      <c r="Q47" s="20">
        <v>0.182186305522919</v>
      </c>
      <c r="R47" s="20">
        <v>0.18273252248764</v>
      </c>
      <c r="S47" s="20">
        <v>0.183712154626846</v>
      </c>
      <c r="T47" s="20">
        <v>0.184730708599091</v>
      </c>
      <c r="U47" s="20">
        <v>0.186367124319077</v>
      </c>
      <c r="V47" s="20">
        <v>0.187694609165192</v>
      </c>
      <c r="W47" s="20">
        <v>0.18883752822876</v>
      </c>
      <c r="X47" s="20">
        <v>0.190144240856171</v>
      </c>
      <c r="Y47" s="20">
        <v>0.191353514790535</v>
      </c>
      <c r="Z47" s="20">
        <v>0.192900538444519</v>
      </c>
      <c r="AA47" s="20">
        <v>0.194057419896126</v>
      </c>
      <c r="AB47" s="21">
        <v>0.00669273614883423</v>
      </c>
    </row>
    <row r="48" spans="1:28" ht="12">
      <c r="A48" s="22" t="s">
        <v>90</v>
      </c>
      <c r="B48" s="20">
        <v>0.248412296175957</v>
      </c>
      <c r="C48" s="20">
        <v>0.222855374217033</v>
      </c>
      <c r="D48" s="20">
        <v>0.237146809697151</v>
      </c>
      <c r="E48" s="20">
        <v>0.242511615157127</v>
      </c>
      <c r="F48" s="20">
        <v>0.248163610696793</v>
      </c>
      <c r="G48" s="20">
        <v>0.251358896493912</v>
      </c>
      <c r="H48" s="20">
        <v>0.2554632127285</v>
      </c>
      <c r="I48" s="20">
        <v>0.260706335306168</v>
      </c>
      <c r="J48" s="20">
        <v>0.264851421117783</v>
      </c>
      <c r="K48" s="20">
        <v>0.270096868276596</v>
      </c>
      <c r="L48" s="20">
        <v>0.276907444000244</v>
      </c>
      <c r="M48" s="20">
        <v>0.283114910125732</v>
      </c>
      <c r="N48" s="20">
        <v>0.288797110319138</v>
      </c>
      <c r="O48" s="20">
        <v>0.29365274310112</v>
      </c>
      <c r="P48" s="20">
        <v>0.299050658941269</v>
      </c>
      <c r="Q48" s="20">
        <v>0.303257256746292</v>
      </c>
      <c r="R48" s="20">
        <v>0.30706986784935</v>
      </c>
      <c r="S48" s="20">
        <v>0.312011212110519</v>
      </c>
      <c r="T48" s="20">
        <v>0.317673027515411</v>
      </c>
      <c r="U48" s="20">
        <v>0.324213773012161</v>
      </c>
      <c r="V48" s="20">
        <v>0.330065906047821</v>
      </c>
      <c r="W48" s="20">
        <v>0.336458653211594</v>
      </c>
      <c r="X48" s="20">
        <v>0.343977153301239</v>
      </c>
      <c r="Y48" s="20">
        <v>0.350951105356216</v>
      </c>
      <c r="Z48" s="20">
        <v>0.358588546514511</v>
      </c>
      <c r="AA48" s="20">
        <v>0.36568820476532</v>
      </c>
      <c r="AB48" s="21">
        <v>0.0208501410484314</v>
      </c>
    </row>
    <row r="49" spans="1:28" ht="12">
      <c r="A49" s="22" t="s">
        <v>172</v>
      </c>
      <c r="B49" s="20">
        <v>0</v>
      </c>
      <c r="C49" s="20">
        <v>0</v>
      </c>
      <c r="D49" s="20">
        <v>0</v>
      </c>
      <c r="E49" s="20">
        <v>0</v>
      </c>
      <c r="F49" s="20">
        <v>0</v>
      </c>
      <c r="G49" s="20">
        <v>0</v>
      </c>
      <c r="H49" s="20">
        <v>0</v>
      </c>
      <c r="I49" s="20">
        <v>0</v>
      </c>
      <c r="J49" s="20">
        <v>0</v>
      </c>
      <c r="K49" s="20">
        <v>0</v>
      </c>
      <c r="L49" s="20">
        <v>0</v>
      </c>
      <c r="M49" s="20">
        <v>0</v>
      </c>
      <c r="N49" s="20">
        <v>0</v>
      </c>
      <c r="O49" s="20">
        <v>0</v>
      </c>
      <c r="P49" s="20">
        <v>0</v>
      </c>
      <c r="Q49" s="20">
        <v>0</v>
      </c>
      <c r="R49" s="20">
        <v>0</v>
      </c>
      <c r="S49" s="20">
        <v>0</v>
      </c>
      <c r="T49" s="20">
        <v>0</v>
      </c>
      <c r="U49" s="20">
        <v>0</v>
      </c>
      <c r="V49" s="20">
        <v>0</v>
      </c>
      <c r="W49" s="20">
        <v>0</v>
      </c>
      <c r="X49" s="20">
        <v>0</v>
      </c>
      <c r="Y49" s="20">
        <v>0</v>
      </c>
      <c r="Z49" s="20">
        <v>0</v>
      </c>
      <c r="AA49" s="20">
        <v>0</v>
      </c>
      <c r="AB49" s="25" t="s">
        <v>173</v>
      </c>
    </row>
    <row r="50" spans="1:28" ht="12">
      <c r="A50" s="22" t="s">
        <v>174</v>
      </c>
      <c r="B50" s="20">
        <v>0.248412296175957</v>
      </c>
      <c r="C50" s="20">
        <v>0.222855374217033</v>
      </c>
      <c r="D50" s="20">
        <v>0.237146809697151</v>
      </c>
      <c r="E50" s="20">
        <v>0.242511615157127</v>
      </c>
      <c r="F50" s="20">
        <v>0.248163610696793</v>
      </c>
      <c r="G50" s="20">
        <v>0.251358896493912</v>
      </c>
      <c r="H50" s="20">
        <v>0.2554632127285</v>
      </c>
      <c r="I50" s="20">
        <v>0.260706335306168</v>
      </c>
      <c r="J50" s="20">
        <v>0.264851421117783</v>
      </c>
      <c r="K50" s="20">
        <v>0.270096868276596</v>
      </c>
      <c r="L50" s="20">
        <v>0.276907444000244</v>
      </c>
      <c r="M50" s="20">
        <v>0.283114910125732</v>
      </c>
      <c r="N50" s="20">
        <v>0.288797110319138</v>
      </c>
      <c r="O50" s="20">
        <v>0.29365274310112</v>
      </c>
      <c r="P50" s="20">
        <v>0.299050658941269</v>
      </c>
      <c r="Q50" s="20">
        <v>0.303257256746292</v>
      </c>
      <c r="R50" s="20">
        <v>0.30706986784935</v>
      </c>
      <c r="S50" s="20">
        <v>0.312011212110519</v>
      </c>
      <c r="T50" s="20">
        <v>0.317673027515411</v>
      </c>
      <c r="U50" s="20">
        <v>0.324213773012161</v>
      </c>
      <c r="V50" s="20">
        <v>0.330065906047821</v>
      </c>
      <c r="W50" s="20">
        <v>0.336458653211594</v>
      </c>
      <c r="X50" s="20">
        <v>0.343977153301239</v>
      </c>
      <c r="Y50" s="20">
        <v>0.350951105356216</v>
      </c>
      <c r="Z50" s="20">
        <v>0.358588546514511</v>
      </c>
      <c r="AA50" s="20">
        <v>0.36568820476532</v>
      </c>
      <c r="AB50" s="21">
        <v>0.0208501410484314</v>
      </c>
    </row>
    <row r="51" spans="1:28" ht="12">
      <c r="A51" s="22" t="s">
        <v>175</v>
      </c>
      <c r="B51" s="20">
        <v>0</v>
      </c>
      <c r="C51" s="20">
        <v>0</v>
      </c>
      <c r="D51" s="20">
        <v>0</v>
      </c>
      <c r="E51" s="20">
        <v>0</v>
      </c>
      <c r="F51" s="20">
        <v>0</v>
      </c>
      <c r="G51" s="20">
        <v>0</v>
      </c>
      <c r="H51" s="20">
        <v>0</v>
      </c>
      <c r="I51" s="20">
        <v>0</v>
      </c>
      <c r="J51" s="20">
        <v>0</v>
      </c>
      <c r="K51" s="20">
        <v>0</v>
      </c>
      <c r="L51" s="20">
        <v>0</v>
      </c>
      <c r="M51" s="20">
        <v>0</v>
      </c>
      <c r="N51" s="20">
        <v>0</v>
      </c>
      <c r="O51" s="20">
        <v>0</v>
      </c>
      <c r="P51" s="20">
        <v>0</v>
      </c>
      <c r="Q51" s="20">
        <v>0</v>
      </c>
      <c r="R51" s="20">
        <v>0</v>
      </c>
      <c r="S51" s="20">
        <v>0</v>
      </c>
      <c r="T51" s="20">
        <v>0</v>
      </c>
      <c r="U51" s="20">
        <v>0</v>
      </c>
      <c r="V51" s="20">
        <v>0</v>
      </c>
      <c r="W51" s="20">
        <v>0</v>
      </c>
      <c r="X51" s="20">
        <v>0</v>
      </c>
      <c r="Y51" s="20">
        <v>0</v>
      </c>
      <c r="Z51" s="20">
        <v>0</v>
      </c>
      <c r="AA51" s="20">
        <v>0</v>
      </c>
      <c r="AB51" s="25" t="s">
        <v>173</v>
      </c>
    </row>
    <row r="52" spans="1:28" ht="12">
      <c r="A52" s="22" t="s">
        <v>176</v>
      </c>
      <c r="B52" s="20">
        <v>0.00576968165114522</v>
      </c>
      <c r="C52" s="20">
        <v>0.0055937971919775</v>
      </c>
      <c r="D52" s="20">
        <v>0.00538415275514126</v>
      </c>
      <c r="E52" s="20">
        <v>0.00544604426249862</v>
      </c>
      <c r="F52" s="20">
        <v>0.00550197251141071</v>
      </c>
      <c r="G52" s="20">
        <v>0.00551484525203705</v>
      </c>
      <c r="H52" s="20">
        <v>0.00551412859931588</v>
      </c>
      <c r="I52" s="20">
        <v>0.00555369956418872</v>
      </c>
      <c r="J52" s="20">
        <v>0.00560506572946906</v>
      </c>
      <c r="K52" s="20">
        <v>0.00561729446053505</v>
      </c>
      <c r="L52" s="20">
        <v>0.00564509956166148</v>
      </c>
      <c r="M52" s="20">
        <v>0.00566105917096138</v>
      </c>
      <c r="N52" s="20">
        <v>0.00568317249417305</v>
      </c>
      <c r="O52" s="20">
        <v>0.00570050440728664</v>
      </c>
      <c r="P52" s="20">
        <v>0.0057147080078721</v>
      </c>
      <c r="Q52" s="20">
        <v>0.00571876205503941</v>
      </c>
      <c r="R52" s="20">
        <v>0.00571677275002003</v>
      </c>
      <c r="S52" s="20">
        <v>0.00571621768176556</v>
      </c>
      <c r="T52" s="20">
        <v>0.00571305397897959</v>
      </c>
      <c r="U52" s="20">
        <v>0.00571815064176917</v>
      </c>
      <c r="V52" s="20">
        <v>0.00570988049730659</v>
      </c>
      <c r="W52" s="20">
        <v>0.005709249060601</v>
      </c>
      <c r="X52" s="20">
        <v>0.00570102035999298</v>
      </c>
      <c r="Y52" s="20">
        <v>0.00570134352892637</v>
      </c>
      <c r="Z52" s="20">
        <v>0.00569769274443388</v>
      </c>
      <c r="AA52" s="20">
        <v>0.00569239631295204</v>
      </c>
      <c r="AB52" s="21">
        <v>0.000728305876255035</v>
      </c>
    </row>
    <row r="53" spans="1:28" ht="12">
      <c r="A53" s="22" t="s">
        <v>177</v>
      </c>
      <c r="B53" s="20">
        <v>0</v>
      </c>
      <c r="C53" s="20">
        <v>0</v>
      </c>
      <c r="D53" s="20">
        <v>0</v>
      </c>
      <c r="E53" s="20">
        <v>0</v>
      </c>
      <c r="F53" s="20">
        <v>0</v>
      </c>
      <c r="G53" s="20">
        <v>0</v>
      </c>
      <c r="H53" s="20">
        <v>0</v>
      </c>
      <c r="I53" s="20">
        <v>0</v>
      </c>
      <c r="J53" s="20">
        <v>0</v>
      </c>
      <c r="K53" s="20">
        <v>0</v>
      </c>
      <c r="L53" s="20">
        <v>0</v>
      </c>
      <c r="M53" s="20">
        <v>0</v>
      </c>
      <c r="N53" s="20">
        <v>0</v>
      </c>
      <c r="O53" s="20">
        <v>0</v>
      </c>
      <c r="P53" s="20">
        <v>0</v>
      </c>
      <c r="Q53" s="20">
        <v>0</v>
      </c>
      <c r="R53" s="20">
        <v>0</v>
      </c>
      <c r="S53" s="20">
        <v>0</v>
      </c>
      <c r="T53" s="20">
        <v>0</v>
      </c>
      <c r="U53" s="20">
        <v>0</v>
      </c>
      <c r="V53" s="20">
        <v>0</v>
      </c>
      <c r="W53" s="20">
        <v>0</v>
      </c>
      <c r="X53" s="20">
        <v>0</v>
      </c>
      <c r="Y53" s="20">
        <v>0</v>
      </c>
      <c r="Z53" s="20">
        <v>0</v>
      </c>
      <c r="AA53" s="20">
        <v>0</v>
      </c>
      <c r="AB53" s="25" t="s">
        <v>173</v>
      </c>
    </row>
    <row r="54" spans="1:28" ht="12">
      <c r="A54" s="22" t="s">
        <v>178</v>
      </c>
      <c r="B54" s="20">
        <v>0.00576968165114522</v>
      </c>
      <c r="C54" s="20">
        <v>0.0055937971919775</v>
      </c>
      <c r="D54" s="20">
        <v>0.00538415275514126</v>
      </c>
      <c r="E54" s="20">
        <v>0.00544604426249862</v>
      </c>
      <c r="F54" s="20">
        <v>0.00550197251141071</v>
      </c>
      <c r="G54" s="20">
        <v>0.00551484525203705</v>
      </c>
      <c r="H54" s="20">
        <v>0.00551412859931588</v>
      </c>
      <c r="I54" s="20">
        <v>0.00555369956418872</v>
      </c>
      <c r="J54" s="20">
        <v>0.00560506572946906</v>
      </c>
      <c r="K54" s="20">
        <v>0.00561729446053505</v>
      </c>
      <c r="L54" s="20">
        <v>0.00564509956166148</v>
      </c>
      <c r="M54" s="20">
        <v>0.00566105917096138</v>
      </c>
      <c r="N54" s="20">
        <v>0.00568317249417305</v>
      </c>
      <c r="O54" s="20">
        <v>0.00570050440728664</v>
      </c>
      <c r="P54" s="20">
        <v>0.0057147080078721</v>
      </c>
      <c r="Q54" s="20">
        <v>0.00571876205503941</v>
      </c>
      <c r="R54" s="20">
        <v>0.00571677275002003</v>
      </c>
      <c r="S54" s="20">
        <v>0.00571621768176556</v>
      </c>
      <c r="T54" s="20">
        <v>0.00571305397897959</v>
      </c>
      <c r="U54" s="20">
        <v>0.00571815064176917</v>
      </c>
      <c r="V54" s="20">
        <v>0.00570988049730659</v>
      </c>
      <c r="W54" s="20">
        <v>0.005709249060601</v>
      </c>
      <c r="X54" s="20">
        <v>0.00570102035999298</v>
      </c>
      <c r="Y54" s="20">
        <v>0.00570134352892637</v>
      </c>
      <c r="Z54" s="20">
        <v>0.00569769274443388</v>
      </c>
      <c r="AA54" s="20">
        <v>0.00569239631295204</v>
      </c>
      <c r="AB54" s="21">
        <v>0.000728305876255035</v>
      </c>
    </row>
    <row r="55" spans="1:28" ht="12">
      <c r="A55" s="22" t="s">
        <v>179</v>
      </c>
      <c r="B55" s="20">
        <v>0.112014286220074</v>
      </c>
      <c r="C55" s="20">
        <v>0.108999386429787</v>
      </c>
      <c r="D55" s="20">
        <v>0.107408694922924</v>
      </c>
      <c r="E55" s="20">
        <v>0.111306108534336</v>
      </c>
      <c r="F55" s="20">
        <v>0.114233680069447</v>
      </c>
      <c r="G55" s="20">
        <v>0.116233795881271</v>
      </c>
      <c r="H55" s="20">
        <v>0.118227735161781</v>
      </c>
      <c r="I55" s="20">
        <v>0.120937071740627</v>
      </c>
      <c r="J55" s="20">
        <v>0.123511373996735</v>
      </c>
      <c r="K55" s="20">
        <v>0.127123028039932</v>
      </c>
      <c r="L55" s="20">
        <v>0.131481975317001</v>
      </c>
      <c r="M55" s="20">
        <v>0.135197922587395</v>
      </c>
      <c r="N55" s="20">
        <v>0.138625741004944</v>
      </c>
      <c r="O55" s="20">
        <v>0.141708537936211</v>
      </c>
      <c r="P55" s="20">
        <v>0.144691184163094</v>
      </c>
      <c r="Q55" s="20">
        <v>0.147106051445007</v>
      </c>
      <c r="R55" s="20">
        <v>0.149459466338158</v>
      </c>
      <c r="S55" s="20">
        <v>0.15201635658741</v>
      </c>
      <c r="T55" s="20">
        <v>0.15475007891655</v>
      </c>
      <c r="U55" s="20">
        <v>0.15758852660656</v>
      </c>
      <c r="V55" s="20">
        <v>0.159758418798447</v>
      </c>
      <c r="W55" s="20">
        <v>0.161661013960838</v>
      </c>
      <c r="X55" s="20">
        <v>0.164024665951729</v>
      </c>
      <c r="Y55" s="20">
        <v>0.166166454553604</v>
      </c>
      <c r="Z55" s="20">
        <v>0.168255493044853</v>
      </c>
      <c r="AA55" s="20">
        <v>0.170010298490524</v>
      </c>
      <c r="AB55" s="21">
        <v>0.0186941182613373</v>
      </c>
    </row>
    <row r="56" spans="1:28" ht="12">
      <c r="A56" s="22" t="s">
        <v>160</v>
      </c>
      <c r="B56" s="20">
        <v>0.0881910398602486</v>
      </c>
      <c r="C56" s="20">
        <v>0.0812136381864548</v>
      </c>
      <c r="D56" s="20">
        <v>0.0752587541937828</v>
      </c>
      <c r="E56" s="20">
        <v>0.0790172815322876</v>
      </c>
      <c r="F56" s="20">
        <v>0.0811542496085167</v>
      </c>
      <c r="G56" s="20">
        <v>0.082207053899765</v>
      </c>
      <c r="H56" s="20">
        <v>0.0837127938866615</v>
      </c>
      <c r="I56" s="20">
        <v>0.0858309417963028</v>
      </c>
      <c r="J56" s="20">
        <v>0.0881057977676392</v>
      </c>
      <c r="K56" s="20">
        <v>0.0900503024458885</v>
      </c>
      <c r="L56" s="20">
        <v>0.0923920124769211</v>
      </c>
      <c r="M56" s="20">
        <v>0.0945798754692078</v>
      </c>
      <c r="N56" s="20">
        <v>0.0964757353067398</v>
      </c>
      <c r="O56" s="20">
        <v>0.0980026572942734</v>
      </c>
      <c r="P56" s="20">
        <v>0.0994926393032074</v>
      </c>
      <c r="Q56" s="20">
        <v>0.100400201976299</v>
      </c>
      <c r="R56" s="20">
        <v>0.101056165993214</v>
      </c>
      <c r="S56" s="20">
        <v>0.101927801966667</v>
      </c>
      <c r="T56" s="20">
        <v>0.102877020835876</v>
      </c>
      <c r="U56" s="20">
        <v>0.104011714458466</v>
      </c>
      <c r="V56" s="20">
        <v>0.104773089289665</v>
      </c>
      <c r="W56" s="20">
        <v>0.105569504201412</v>
      </c>
      <c r="X56" s="20">
        <v>0.106722638010979</v>
      </c>
      <c r="Y56" s="20">
        <v>0.107813663780689</v>
      </c>
      <c r="Z56" s="20">
        <v>0.109121106564999</v>
      </c>
      <c r="AA56" s="20">
        <v>0.110085718333721</v>
      </c>
      <c r="AB56" s="21">
        <v>0.01275465965271</v>
      </c>
    </row>
    <row r="57" spans="1:28" ht="12">
      <c r="A57" s="22" t="s">
        <v>161</v>
      </c>
      <c r="B57" s="20">
        <v>0.629503488540649</v>
      </c>
      <c r="C57" s="20">
        <v>0.584012031555176</v>
      </c>
      <c r="D57" s="20">
        <v>0.586342573165894</v>
      </c>
      <c r="E57" s="20">
        <v>0.600310146808624</v>
      </c>
      <c r="F57" s="20">
        <v>0.612652063369751</v>
      </c>
      <c r="G57" s="20">
        <v>0.618269741535187</v>
      </c>
      <c r="H57" s="20">
        <v>0.626107513904572</v>
      </c>
      <c r="I57" s="20">
        <v>0.638545274734497</v>
      </c>
      <c r="J57" s="20">
        <v>0.649724841117859</v>
      </c>
      <c r="K57" s="20">
        <v>0.663106322288513</v>
      </c>
      <c r="L57" s="20">
        <v>0.679840803146362</v>
      </c>
      <c r="M57" s="20">
        <v>0.694939017295837</v>
      </c>
      <c r="N57" s="20">
        <v>0.708344995975494</v>
      </c>
      <c r="O57" s="20">
        <v>0.719040989875793</v>
      </c>
      <c r="P57" s="20">
        <v>0.730228185653687</v>
      </c>
      <c r="Q57" s="20">
        <v>0.73866856098175</v>
      </c>
      <c r="R57" s="20">
        <v>0.746034741401672</v>
      </c>
      <c r="S57" s="20">
        <v>0.755383789539337</v>
      </c>
      <c r="T57" s="20">
        <v>0.765743851661682</v>
      </c>
      <c r="U57" s="20">
        <v>0.777899265289307</v>
      </c>
      <c r="V57" s="20">
        <v>0.788001894950867</v>
      </c>
      <c r="W57" s="20">
        <v>0.798235952854156</v>
      </c>
      <c r="X57" s="20">
        <v>0.810569763183594</v>
      </c>
      <c r="Y57" s="20">
        <v>0.821986079216003</v>
      </c>
      <c r="Z57" s="20">
        <v>0.834563374519348</v>
      </c>
      <c r="AA57" s="20">
        <v>0.845534026622772</v>
      </c>
      <c r="AB57" s="21">
        <v>0.0155380988121033</v>
      </c>
    </row>
    <row r="58" spans="1:28" ht="12">
      <c r="A58" s="22" t="s">
        <v>162</v>
      </c>
      <c r="B58" s="20">
        <v>0.192665129899979</v>
      </c>
      <c r="C58" s="20">
        <v>0.180844411253929</v>
      </c>
      <c r="D58" s="20">
        <v>0.177019566297531</v>
      </c>
      <c r="E58" s="20">
        <v>0.189743295311928</v>
      </c>
      <c r="F58" s="20">
        <v>0.189980491995811</v>
      </c>
      <c r="G58" s="20">
        <v>0.187398806214333</v>
      </c>
      <c r="H58" s="20">
        <v>0.177436903119087</v>
      </c>
      <c r="I58" s="20">
        <v>0.183853551745415</v>
      </c>
      <c r="J58" s="20">
        <v>0.193412870168686</v>
      </c>
      <c r="K58" s="20">
        <v>0.191457748413086</v>
      </c>
      <c r="L58" s="20">
        <v>0.199412122368813</v>
      </c>
      <c r="M58" s="20">
        <v>0.201025202870369</v>
      </c>
      <c r="N58" s="20">
        <v>0.207129687070847</v>
      </c>
      <c r="O58" s="20">
        <v>0.207576245069504</v>
      </c>
      <c r="P58" s="20">
        <v>0.209248185157776</v>
      </c>
      <c r="Q58" s="20">
        <v>0.211787685751915</v>
      </c>
      <c r="R58" s="20">
        <v>0.210477873682976</v>
      </c>
      <c r="S58" s="20">
        <v>0.209125086665154</v>
      </c>
      <c r="T58" s="20">
        <v>0.205007314682007</v>
      </c>
      <c r="U58" s="20">
        <v>0.202032625675201</v>
      </c>
      <c r="V58" s="20">
        <v>0.201898872852325</v>
      </c>
      <c r="W58" s="20">
        <v>0.198831334710121</v>
      </c>
      <c r="X58" s="20">
        <v>0.197677180171013</v>
      </c>
      <c r="Y58" s="20">
        <v>0.193001136183739</v>
      </c>
      <c r="Z58" s="20">
        <v>0.193853914737701</v>
      </c>
      <c r="AA58" s="20">
        <v>0.193124577403069</v>
      </c>
      <c r="AB58" s="21">
        <v>0.00274118363857269</v>
      </c>
    </row>
    <row r="59" spans="1:28" ht="12">
      <c r="A59" s="22" t="s">
        <v>163</v>
      </c>
      <c r="B59" s="20">
        <v>0.822168588638306</v>
      </c>
      <c r="C59" s="20">
        <v>0.764856457710266</v>
      </c>
      <c r="D59" s="20">
        <v>0.763362169265747</v>
      </c>
      <c r="E59" s="20">
        <v>0.790053427219391</v>
      </c>
      <c r="F59" s="20">
        <v>0.802632570266724</v>
      </c>
      <c r="G59" s="20">
        <v>0.805668532848358</v>
      </c>
      <c r="H59" s="20">
        <v>0.803544402122498</v>
      </c>
      <c r="I59" s="20">
        <v>0.822398841381073</v>
      </c>
      <c r="J59" s="20">
        <v>0.843137741088867</v>
      </c>
      <c r="K59" s="20">
        <v>0.854564070701599</v>
      </c>
      <c r="L59" s="20">
        <v>0.879252910614014</v>
      </c>
      <c r="M59" s="20">
        <v>0.895964205265045</v>
      </c>
      <c r="N59" s="20">
        <v>0.915474653244019</v>
      </c>
      <c r="O59" s="20">
        <v>0.92661726474762</v>
      </c>
      <c r="P59" s="20">
        <v>0.939476370811462</v>
      </c>
      <c r="Q59" s="20">
        <v>0.950456261634827</v>
      </c>
      <c r="R59" s="20">
        <v>0.956512629985809</v>
      </c>
      <c r="S59" s="20">
        <v>0.964508891105652</v>
      </c>
      <c r="T59" s="20">
        <v>0.970751166343689</v>
      </c>
      <c r="U59" s="20">
        <v>0.979931890964508</v>
      </c>
      <c r="V59" s="20">
        <v>0.989900767803192</v>
      </c>
      <c r="W59" s="20">
        <v>0.997067272663116</v>
      </c>
      <c r="X59" s="20">
        <v>1.00824689865112</v>
      </c>
      <c r="Y59" s="20">
        <v>1.0149872303009</v>
      </c>
      <c r="Z59" s="20">
        <v>1.02841734886169</v>
      </c>
      <c r="AA59" s="20">
        <v>1.038658618927</v>
      </c>
      <c r="AB59" s="21">
        <v>0.0128315091133118</v>
      </c>
    </row>
    <row r="60" spans="3:27" ht="12">
      <c r="C60" s="23">
        <f aca="true" t="shared" si="0" ref="C60:AA60">(C59-B59)/B59</f>
        <v>-0.06970849010780335</v>
      </c>
      <c r="D60" s="23">
        <f t="shared" si="0"/>
        <v>-0.0019536848116474843</v>
      </c>
      <c r="E60" s="23">
        <f t="shared" si="0"/>
        <v>0.03496539261215612</v>
      </c>
      <c r="F60" s="23">
        <f t="shared" si="0"/>
        <v>0.015921889095026818</v>
      </c>
      <c r="G60" s="23">
        <f t="shared" si="0"/>
        <v>0.003782506085723873</v>
      </c>
      <c r="H60" s="23">
        <f t="shared" si="0"/>
        <v>-0.0026364821750582655</v>
      </c>
      <c r="I60" s="23">
        <f t="shared" si="0"/>
        <v>0.02346409135422076</v>
      </c>
      <c r="J60" s="23">
        <f t="shared" si="0"/>
        <v>0.025217569218563905</v>
      </c>
      <c r="K60" s="23">
        <f t="shared" si="0"/>
        <v>0.013552150563175545</v>
      </c>
      <c r="L60" s="23">
        <f t="shared" si="0"/>
        <v>0.02889056626514312</v>
      </c>
      <c r="M60" s="23">
        <f t="shared" si="0"/>
        <v>0.01900624319726272</v>
      </c>
      <c r="N60" s="23">
        <f t="shared" si="0"/>
        <v>0.021775923484802992</v>
      </c>
      <c r="O60" s="23">
        <f t="shared" si="0"/>
        <v>0.012171403614634986</v>
      </c>
      <c r="P60" s="23">
        <f t="shared" si="0"/>
        <v>0.013877472990258165</v>
      </c>
      <c r="Q60" s="23">
        <f t="shared" si="0"/>
        <v>0.011687245325692737</v>
      </c>
      <c r="R60" s="23">
        <f t="shared" si="0"/>
        <v>0.006372064234249746</v>
      </c>
      <c r="S60" s="23">
        <f t="shared" si="0"/>
        <v>0.008359807146468737</v>
      </c>
      <c r="T60" s="23">
        <f t="shared" si="0"/>
        <v>0.006471972726846768</v>
      </c>
      <c r="U60" s="23">
        <f t="shared" si="0"/>
        <v>0.009457340808971634</v>
      </c>
      <c r="V60" s="23">
        <f t="shared" si="0"/>
        <v>0.010173030320374728</v>
      </c>
      <c r="W60" s="23">
        <f t="shared" si="0"/>
        <v>0.007239619457845292</v>
      </c>
      <c r="X60" s="23">
        <f t="shared" si="0"/>
        <v>0.011212509220309393</v>
      </c>
      <c r="Y60" s="23">
        <f t="shared" si="0"/>
        <v>0.006685199487147031</v>
      </c>
      <c r="Z60" s="23">
        <f t="shared" si="0"/>
        <v>0.013231810371455072</v>
      </c>
      <c r="AA60" s="23">
        <f t="shared" si="0"/>
        <v>0.009958282089120408</v>
      </c>
    </row>
    <row r="61" ht="12">
      <c r="A61" s="22" t="s">
        <v>180</v>
      </c>
    </row>
    <row r="62" spans="1:28" ht="12">
      <c r="A62" s="22" t="s">
        <v>181</v>
      </c>
      <c r="B62" s="20">
        <v>0.154879733920097</v>
      </c>
      <c r="C62" s="20">
        <v>0.157779023051262</v>
      </c>
      <c r="D62" s="20">
        <v>0.156909227371216</v>
      </c>
      <c r="E62" s="20">
        <v>0.16253574192524</v>
      </c>
      <c r="F62" s="20">
        <v>0.167743295431137</v>
      </c>
      <c r="G62" s="20">
        <v>0.171810492873192</v>
      </c>
      <c r="H62" s="20">
        <v>0.176967039704323</v>
      </c>
      <c r="I62" s="20">
        <v>0.182478681206703</v>
      </c>
      <c r="J62" s="20">
        <v>0.187798053026199</v>
      </c>
      <c r="K62" s="20">
        <v>0.193540766835213</v>
      </c>
      <c r="L62" s="20">
        <v>0.199651494622231</v>
      </c>
      <c r="M62" s="20">
        <v>0.205327644944191</v>
      </c>
      <c r="N62" s="20">
        <v>0.210029006004333</v>
      </c>
      <c r="O62" s="20">
        <v>0.213939726352692</v>
      </c>
      <c r="P62" s="20">
        <v>0.217767417430878</v>
      </c>
      <c r="Q62" s="20">
        <v>0.220751687884331</v>
      </c>
      <c r="R62" s="20">
        <v>0.22344970703125</v>
      </c>
      <c r="S62" s="20">
        <v>0.22668169438839</v>
      </c>
      <c r="T62" s="20">
        <v>0.229888364672661</v>
      </c>
      <c r="U62" s="20">
        <v>0.233487874269485</v>
      </c>
      <c r="V62" s="20">
        <v>0.23649075627327</v>
      </c>
      <c r="W62" s="20">
        <v>0.239527389407158</v>
      </c>
      <c r="X62" s="20">
        <v>0.243239209055901</v>
      </c>
      <c r="Y62" s="20">
        <v>0.247038558125496</v>
      </c>
      <c r="Z62" s="20">
        <v>0.251435339450836</v>
      </c>
      <c r="AA62" s="20">
        <v>0.255227506160736</v>
      </c>
      <c r="AB62" s="21">
        <v>0.0202421426773071</v>
      </c>
    </row>
    <row r="63" spans="1:28" ht="12">
      <c r="A63" s="22" t="s">
        <v>182</v>
      </c>
      <c r="B63" s="20">
        <v>0.0786988213658333</v>
      </c>
      <c r="C63" s="20">
        <v>0.0753134489059448</v>
      </c>
      <c r="D63" s="20">
        <v>0.0739285349845886</v>
      </c>
      <c r="E63" s="20">
        <v>0.0736328959465027</v>
      </c>
      <c r="F63" s="20">
        <v>0.0731708258390427</v>
      </c>
      <c r="G63" s="20">
        <v>0.0741766020655632</v>
      </c>
      <c r="H63" s="20">
        <v>0.075799934566021</v>
      </c>
      <c r="I63" s="20">
        <v>0.0772447437047958</v>
      </c>
      <c r="J63" s="20">
        <v>0.0789814665913582</v>
      </c>
      <c r="K63" s="20">
        <v>0.0808408707380295</v>
      </c>
      <c r="L63" s="20">
        <v>0.0823959931731224</v>
      </c>
      <c r="M63" s="20">
        <v>0.0840327814221382</v>
      </c>
      <c r="N63" s="20">
        <v>0.0858313590288162</v>
      </c>
      <c r="O63" s="20">
        <v>0.087731622159481</v>
      </c>
      <c r="P63" s="20">
        <v>0.089648500084877</v>
      </c>
      <c r="Q63" s="20">
        <v>0.0915303975343704</v>
      </c>
      <c r="R63" s="20">
        <v>0.0933900251984596</v>
      </c>
      <c r="S63" s="20">
        <v>0.0952876582741737</v>
      </c>
      <c r="T63" s="20">
        <v>0.0972398743033409</v>
      </c>
      <c r="U63" s="20">
        <v>0.0991018190979958</v>
      </c>
      <c r="V63" s="20">
        <v>0.100841529667377</v>
      </c>
      <c r="W63" s="20">
        <v>0.102577306330204</v>
      </c>
      <c r="X63" s="20">
        <v>0.104340389370918</v>
      </c>
      <c r="Y63" s="20">
        <v>0.106116488575935</v>
      </c>
      <c r="Z63" s="20">
        <v>0.107864461839199</v>
      </c>
      <c r="AA63" s="20">
        <v>0.109705947339535</v>
      </c>
      <c r="AB63" s="21">
        <v>0.0157961642742157</v>
      </c>
    </row>
    <row r="64" spans="1:28" ht="12">
      <c r="A64" s="22" t="s">
        <v>167</v>
      </c>
      <c r="B64" s="20">
        <v>0.775723814964294</v>
      </c>
      <c r="C64" s="20">
        <v>0.786166131496429</v>
      </c>
      <c r="D64" s="20">
        <v>0.805310308933258</v>
      </c>
      <c r="E64" s="20">
        <v>0.821010529994965</v>
      </c>
      <c r="F64" s="20">
        <v>0.835226058959961</v>
      </c>
      <c r="G64" s="20">
        <v>0.852765023708344</v>
      </c>
      <c r="H64" s="20">
        <v>0.871837615966797</v>
      </c>
      <c r="I64" s="20">
        <v>0.892009615898132</v>
      </c>
      <c r="J64" s="20">
        <v>0.912714183330536</v>
      </c>
      <c r="K64" s="20">
        <v>0.932714402675629</v>
      </c>
      <c r="L64" s="20">
        <v>0.953258395195007</v>
      </c>
      <c r="M64" s="20">
        <v>0.971851170063019</v>
      </c>
      <c r="N64" s="20">
        <v>0.989253282546997</v>
      </c>
      <c r="O64" s="20">
        <v>1.00603091716766</v>
      </c>
      <c r="P64" s="20">
        <v>1.02064454555511</v>
      </c>
      <c r="Q64" s="20">
        <v>1.03411507606506</v>
      </c>
      <c r="R64" s="20">
        <v>1.04665040969849</v>
      </c>
      <c r="S64" s="20">
        <v>1.05837380886078</v>
      </c>
      <c r="T64" s="20">
        <v>1.07076585292816</v>
      </c>
      <c r="U64" s="20">
        <v>1.08428525924683</v>
      </c>
      <c r="V64" s="20">
        <v>1.09485495090485</v>
      </c>
      <c r="W64" s="20">
        <v>1.1049712896347</v>
      </c>
      <c r="X64" s="20">
        <v>1.11619794368744</v>
      </c>
      <c r="Y64" s="20">
        <v>1.12923359870911</v>
      </c>
      <c r="Z64" s="20">
        <v>1.14376425743103</v>
      </c>
      <c r="AA64" s="20">
        <v>1.15652346611023</v>
      </c>
      <c r="AB64" s="21">
        <v>0.0162136042118073</v>
      </c>
    </row>
    <row r="65" spans="1:28" ht="12">
      <c r="A65" s="22" t="s">
        <v>165</v>
      </c>
      <c r="B65" s="20">
        <v>0.00187841255683452</v>
      </c>
      <c r="C65" s="20">
        <v>0.00176841544453055</v>
      </c>
      <c r="D65" s="20">
        <v>0.00166476413141936</v>
      </c>
      <c r="E65" s="20">
        <v>0.00174623366910964</v>
      </c>
      <c r="F65" s="20">
        <v>0.00175661337561905</v>
      </c>
      <c r="G65" s="20">
        <v>0.00174468103796244</v>
      </c>
      <c r="H65" s="20">
        <v>0.00174491631332785</v>
      </c>
      <c r="I65" s="20">
        <v>0.00174242234788835</v>
      </c>
      <c r="J65" s="20">
        <v>0.00174196227453649</v>
      </c>
      <c r="K65" s="20">
        <v>0.0017421554075554</v>
      </c>
      <c r="L65" s="20">
        <v>0.00174206378869712</v>
      </c>
      <c r="M65" s="20">
        <v>0.00174237717874348</v>
      </c>
      <c r="N65" s="20">
        <v>0.00174880807753652</v>
      </c>
      <c r="O65" s="20">
        <v>0.00175882445182651</v>
      </c>
      <c r="P65" s="20">
        <v>0.00176930776797235</v>
      </c>
      <c r="Q65" s="20">
        <v>0.00178014126140624</v>
      </c>
      <c r="R65" s="20">
        <v>0.00179126625880599</v>
      </c>
      <c r="S65" s="20">
        <v>0.00180284085217863</v>
      </c>
      <c r="T65" s="20">
        <v>0.00181504571810365</v>
      </c>
      <c r="U65" s="20">
        <v>0.00182747899089009</v>
      </c>
      <c r="V65" s="20">
        <v>0.00183936406392604</v>
      </c>
      <c r="W65" s="20">
        <v>0.00185186613816768</v>
      </c>
      <c r="X65" s="20">
        <v>0.00186486367601901</v>
      </c>
      <c r="Y65" s="20">
        <v>0.00187750952318311</v>
      </c>
      <c r="Z65" s="20">
        <v>0.00189061556011438</v>
      </c>
      <c r="AA65" s="20">
        <v>0.00190369226038456</v>
      </c>
      <c r="AB65" s="21">
        <v>0.00307602673768997</v>
      </c>
    </row>
    <row r="66" spans="1:28" ht="12">
      <c r="A66" s="22" t="s">
        <v>88</v>
      </c>
      <c r="B66" s="20">
        <v>0.00048863171832636</v>
      </c>
      <c r="C66" s="20">
        <v>0.000680034572724253</v>
      </c>
      <c r="D66" s="20">
        <v>0.000926868116948754</v>
      </c>
      <c r="E66" s="20">
        <v>0.00118697283323854</v>
      </c>
      <c r="F66" s="20">
        <v>0.00142611504998058</v>
      </c>
      <c r="G66" s="20">
        <v>0.00164441182278097</v>
      </c>
      <c r="H66" s="20">
        <v>0.00183785543777049</v>
      </c>
      <c r="I66" s="20">
        <v>0.00196799938566983</v>
      </c>
      <c r="J66" s="20">
        <v>0.00210931175388396</v>
      </c>
      <c r="K66" s="20">
        <v>0.00226646824739873</v>
      </c>
      <c r="L66" s="20">
        <v>0.00238115177489817</v>
      </c>
      <c r="M66" s="20">
        <v>0.00248865410685539</v>
      </c>
      <c r="N66" s="20">
        <v>0.00261960830539465</v>
      </c>
      <c r="O66" s="20">
        <v>0.00271917134523392</v>
      </c>
      <c r="P66" s="20">
        <v>0.0028266659937799</v>
      </c>
      <c r="Q66" s="20">
        <v>0.00291846878826618</v>
      </c>
      <c r="R66" s="20">
        <v>0.00301814125850797</v>
      </c>
      <c r="S66" s="20">
        <v>0.00314029678702354</v>
      </c>
      <c r="T66" s="20">
        <v>0.00323483347892761</v>
      </c>
      <c r="U66" s="20">
        <v>0.00331421615555882</v>
      </c>
      <c r="V66" s="20">
        <v>0.00338437547907233</v>
      </c>
      <c r="W66" s="20">
        <v>0.00343993585556746</v>
      </c>
      <c r="X66" s="20">
        <v>0.00351554853841662</v>
      </c>
      <c r="Y66" s="20">
        <v>0.00359655474312603</v>
      </c>
      <c r="Z66" s="20">
        <v>0.00366123649291694</v>
      </c>
      <c r="AA66" s="20">
        <v>0.00379408826120198</v>
      </c>
      <c r="AB66" s="21">
        <v>0.0742549228668213</v>
      </c>
    </row>
    <row r="67" spans="1:28" ht="12">
      <c r="A67" s="22" t="s">
        <v>183</v>
      </c>
      <c r="B67" s="20">
        <v>0.00785097852349281</v>
      </c>
      <c r="C67" s="20">
        <v>0.00839714147150517</v>
      </c>
      <c r="D67" s="20">
        <v>0.00858725793659687</v>
      </c>
      <c r="E67" s="20">
        <v>0.00863500591367483</v>
      </c>
      <c r="F67" s="20">
        <v>0.00860783271491528</v>
      </c>
      <c r="G67" s="20">
        <v>0.00838768668472767</v>
      </c>
      <c r="H67" s="20">
        <v>0.00835343077778816</v>
      </c>
      <c r="I67" s="20">
        <v>0.00836207624524832</v>
      </c>
      <c r="J67" s="20">
        <v>0.00835630111396313</v>
      </c>
      <c r="K67" s="20">
        <v>0.0083939041942358</v>
      </c>
      <c r="L67" s="20">
        <v>0.00847866851836443</v>
      </c>
      <c r="M67" s="20">
        <v>0.00856266170740128</v>
      </c>
      <c r="N67" s="20">
        <v>0.00864140596240759</v>
      </c>
      <c r="O67" s="20">
        <v>0.00872682593762875</v>
      </c>
      <c r="P67" s="20">
        <v>0.00883510056883097</v>
      </c>
      <c r="Q67" s="20">
        <v>0.00893562659621239</v>
      </c>
      <c r="R67" s="20">
        <v>0.00903515610843897</v>
      </c>
      <c r="S67" s="20">
        <v>0.0091329924762249</v>
      </c>
      <c r="T67" s="20">
        <v>0.00920954439789057</v>
      </c>
      <c r="U67" s="20">
        <v>0.00927889905869961</v>
      </c>
      <c r="V67" s="20">
        <v>0.00931702926754951</v>
      </c>
      <c r="W67" s="20">
        <v>0.00934676174074411</v>
      </c>
      <c r="X67" s="20">
        <v>0.00939675234258175</v>
      </c>
      <c r="Y67" s="20">
        <v>0.00944197084754705</v>
      </c>
      <c r="Z67" s="20">
        <v>0.00951365381479263</v>
      </c>
      <c r="AA67" s="20">
        <v>0.00956844817847013</v>
      </c>
      <c r="AB67" s="21">
        <v>0.00545564711093903</v>
      </c>
    </row>
    <row r="68" spans="1:28" ht="12">
      <c r="A68" s="22" t="s">
        <v>89</v>
      </c>
      <c r="B68" s="20">
        <v>1.01952040195465</v>
      </c>
      <c r="C68" s="20">
        <v>1.0301041603088401</v>
      </c>
      <c r="D68" s="20">
        <v>1.04732692241669</v>
      </c>
      <c r="E68" s="20">
        <v>1.06874740123749</v>
      </c>
      <c r="F68" s="20">
        <v>1.08793067932129</v>
      </c>
      <c r="G68" s="20">
        <v>1.11052882671356</v>
      </c>
      <c r="H68" s="20">
        <v>1.1365407705307</v>
      </c>
      <c r="I68" s="20">
        <v>1.16380560398102</v>
      </c>
      <c r="J68" s="20">
        <v>1.19170117378235</v>
      </c>
      <c r="K68" s="20">
        <v>1.21949863433838</v>
      </c>
      <c r="L68" s="20">
        <v>1.24790775775909</v>
      </c>
      <c r="M68" s="20">
        <v>1.27400529384613</v>
      </c>
      <c r="N68" s="20">
        <v>1.29812347888947</v>
      </c>
      <c r="O68" s="20">
        <v>1.32090699672699</v>
      </c>
      <c r="P68" s="20">
        <v>1.34149146080017</v>
      </c>
      <c r="Q68" s="20">
        <v>1.36003136634827</v>
      </c>
      <c r="R68" s="20">
        <v>1.37733483314514</v>
      </c>
      <c r="S68" s="20">
        <v>1.39441931247711</v>
      </c>
      <c r="T68" s="20">
        <v>1.41215348243713</v>
      </c>
      <c r="U68" s="20">
        <v>1.43129551410675</v>
      </c>
      <c r="V68" s="20">
        <v>1.44672799110413</v>
      </c>
      <c r="W68" s="20">
        <v>1.46171450614929</v>
      </c>
      <c r="X68" s="20">
        <v>1.47855460643768</v>
      </c>
      <c r="Y68" s="20">
        <v>1.49730467796326</v>
      </c>
      <c r="Z68" s="20">
        <v>1.51812946796417</v>
      </c>
      <c r="AA68" s="20">
        <v>1.53672325611115</v>
      </c>
      <c r="AB68" s="21">
        <v>0.0168060111999512</v>
      </c>
    </row>
    <row r="69" spans="1:28" ht="12">
      <c r="A69" s="22" t="s">
        <v>184</v>
      </c>
      <c r="B69" s="20">
        <v>0.00673506641760468</v>
      </c>
      <c r="C69" s="20">
        <v>0.00640430254861712</v>
      </c>
      <c r="D69" s="20">
        <v>0.00538748456165195</v>
      </c>
      <c r="E69" s="20">
        <v>0.00589674850925803</v>
      </c>
      <c r="F69" s="20">
        <v>0.00576950283721089</v>
      </c>
      <c r="G69" s="20">
        <v>0.00570148834958673</v>
      </c>
      <c r="H69" s="20">
        <v>0.00575978960841894</v>
      </c>
      <c r="I69" s="20">
        <v>0.00591211393475533</v>
      </c>
      <c r="J69" s="20">
        <v>0.00610344996675849</v>
      </c>
      <c r="K69" s="20">
        <v>0.00650582183152437</v>
      </c>
      <c r="L69" s="20">
        <v>0.00671813730150461</v>
      </c>
      <c r="M69" s="20">
        <v>0.00685233948752284</v>
      </c>
      <c r="N69" s="20">
        <v>0.00695768371224403</v>
      </c>
      <c r="O69" s="20">
        <v>0.00701727997511625</v>
      </c>
      <c r="P69" s="20">
        <v>0.0071465652436018</v>
      </c>
      <c r="Q69" s="20">
        <v>0.00719761289656162</v>
      </c>
      <c r="R69" s="20">
        <v>0.00725652789697051</v>
      </c>
      <c r="S69" s="20">
        <v>0.00739320041611791</v>
      </c>
      <c r="T69" s="20">
        <v>0.00749709084630013</v>
      </c>
      <c r="U69" s="20">
        <v>0.00762498751282692</v>
      </c>
      <c r="V69" s="20">
        <v>0.00761796440929174</v>
      </c>
      <c r="W69" s="20">
        <v>0.00781245203688741</v>
      </c>
      <c r="X69" s="20">
        <v>0.00809134729206562</v>
      </c>
      <c r="Y69" s="20">
        <v>0.00822701305150986</v>
      </c>
      <c r="Z69" s="20">
        <v>0.00838149059563875</v>
      </c>
      <c r="AA69" s="20">
        <v>0.00857677403837442</v>
      </c>
      <c r="AB69" s="21">
        <v>0.0122446870803833</v>
      </c>
    </row>
    <row r="70" spans="1:28" ht="12">
      <c r="A70" s="22" t="s">
        <v>185</v>
      </c>
      <c r="B70" s="20">
        <v>0.000398594856960699</v>
      </c>
      <c r="C70" s="20">
        <v>0.000591094663832337</v>
      </c>
      <c r="D70" s="20">
        <v>0.000795612693764269</v>
      </c>
      <c r="E70" s="20">
        <v>0.00122640025801957</v>
      </c>
      <c r="F70" s="20">
        <v>0.00157528533600271</v>
      </c>
      <c r="G70" s="20">
        <v>0.00196469854563475</v>
      </c>
      <c r="H70" s="20">
        <v>0.00233700941316783</v>
      </c>
      <c r="I70" s="20">
        <v>0.00275864847935736</v>
      </c>
      <c r="J70" s="20">
        <v>0.00321250199340284</v>
      </c>
      <c r="K70" s="20">
        <v>0.00369038456119597</v>
      </c>
      <c r="L70" s="20">
        <v>0.00418083975091577</v>
      </c>
      <c r="M70" s="20">
        <v>0.00465617515146732</v>
      </c>
      <c r="N70" s="20">
        <v>0.00508754933252931</v>
      </c>
      <c r="O70" s="20">
        <v>0.00546754617244005</v>
      </c>
      <c r="P70" s="20">
        <v>0.00580477807670832</v>
      </c>
      <c r="Q70" s="20">
        <v>0.00608478160575032</v>
      </c>
      <c r="R70" s="20">
        <v>0.0063221980817616</v>
      </c>
      <c r="S70" s="20">
        <v>0.00653870170935988</v>
      </c>
      <c r="T70" s="20">
        <v>0.006740793120116</v>
      </c>
      <c r="U70" s="20">
        <v>0.00694104610010982</v>
      </c>
      <c r="V70" s="20">
        <v>0.00711071351543069</v>
      </c>
      <c r="W70" s="20">
        <v>0.00726784719154239</v>
      </c>
      <c r="X70" s="20">
        <v>0.00743582798168063</v>
      </c>
      <c r="Y70" s="20">
        <v>0.00759722338989377</v>
      </c>
      <c r="Z70" s="20">
        <v>0.00776221929118037</v>
      </c>
      <c r="AA70" s="20">
        <v>0.00789021607488394</v>
      </c>
      <c r="AB70" s="21">
        <v>0.114020023345947</v>
      </c>
    </row>
    <row r="71" spans="1:28" ht="12">
      <c r="A71" s="22" t="s">
        <v>186</v>
      </c>
      <c r="B71" s="20">
        <v>2.45086648646975E-05</v>
      </c>
      <c r="C71" s="20">
        <v>3.40291517204605E-05</v>
      </c>
      <c r="D71" s="20">
        <v>4.30009931733366E-05</v>
      </c>
      <c r="E71" s="20">
        <v>4.97730397910345E-05</v>
      </c>
      <c r="F71" s="20">
        <v>5.98311962676235E-05</v>
      </c>
      <c r="G71" s="20">
        <v>6.87040010234341E-05</v>
      </c>
      <c r="H71" s="20">
        <v>7.76369561208412E-05</v>
      </c>
      <c r="I71" s="20">
        <v>8.43507223180495E-05</v>
      </c>
      <c r="J71" s="20">
        <v>9.29080706555396E-05</v>
      </c>
      <c r="K71" s="20">
        <v>0.000101477140560746</v>
      </c>
      <c r="L71" s="20">
        <v>0.000111409477540292</v>
      </c>
      <c r="M71" s="20">
        <v>0.000118435942567885</v>
      </c>
      <c r="N71" s="20">
        <v>0.000126848186482675</v>
      </c>
      <c r="O71" s="20">
        <v>0.000135320762638003</v>
      </c>
      <c r="P71" s="20">
        <v>0.000143987199408002</v>
      </c>
      <c r="Q71" s="20">
        <v>0.000152501830598339</v>
      </c>
      <c r="R71" s="20">
        <v>0.000161245872732252</v>
      </c>
      <c r="S71" s="20">
        <v>0.00017039840167854</v>
      </c>
      <c r="T71" s="20">
        <v>0.000179470895091072</v>
      </c>
      <c r="U71" s="20">
        <v>0.000188883699593134</v>
      </c>
      <c r="V71" s="20">
        <v>0.000197796369320713</v>
      </c>
      <c r="W71" s="20">
        <v>0.000206680095288903</v>
      </c>
      <c r="X71" s="20">
        <v>0.000216011118027382</v>
      </c>
      <c r="Y71" s="20">
        <v>0.000226049916818738</v>
      </c>
      <c r="Z71" s="20">
        <v>0.000236057676374912</v>
      </c>
      <c r="AA71" s="20">
        <v>0.000247078598476946</v>
      </c>
      <c r="AB71" s="21">
        <v>0.086111307144165</v>
      </c>
    </row>
    <row r="72" spans="1:28" ht="12">
      <c r="A72" s="22" t="s">
        <v>187</v>
      </c>
      <c r="B72" s="20">
        <v>0</v>
      </c>
      <c r="C72" s="20">
        <v>0</v>
      </c>
      <c r="D72" s="20">
        <v>0</v>
      </c>
      <c r="E72" s="20">
        <v>0</v>
      </c>
      <c r="F72" s="20">
        <v>0</v>
      </c>
      <c r="G72" s="20">
        <v>2.9217136443549E-07</v>
      </c>
      <c r="H72" s="20">
        <v>8.30981434774003E-07</v>
      </c>
      <c r="I72" s="20">
        <v>1.4801289580646E-06</v>
      </c>
      <c r="J72" s="20">
        <v>2.2541159978573E-06</v>
      </c>
      <c r="K72" s="20">
        <v>3.26128815686388E-06</v>
      </c>
      <c r="L72" s="20">
        <v>5.05698289998691E-06</v>
      </c>
      <c r="M72" s="20">
        <v>7.73531155573437E-06</v>
      </c>
      <c r="N72" s="20">
        <v>1.13127061922569E-05</v>
      </c>
      <c r="O72" s="20">
        <v>1.60058698384091E-05</v>
      </c>
      <c r="P72" s="20">
        <v>1.9953768060077E-05</v>
      </c>
      <c r="Q72" s="20">
        <v>2.29753459279891E-05</v>
      </c>
      <c r="R72" s="20">
        <v>2.65257476712577E-05</v>
      </c>
      <c r="S72" s="20">
        <v>2.90773750748485E-05</v>
      </c>
      <c r="T72" s="20">
        <v>3.22422856697813E-05</v>
      </c>
      <c r="U72" s="20">
        <v>3.69421359209809E-05</v>
      </c>
      <c r="V72" s="20">
        <v>4.08646992582362E-05</v>
      </c>
      <c r="W72" s="20">
        <v>4.58087233710103E-05</v>
      </c>
      <c r="X72" s="20">
        <v>5.34508726559579E-05</v>
      </c>
      <c r="Y72" s="20">
        <v>6.25894390395842E-05</v>
      </c>
      <c r="Z72" s="20">
        <v>7.54316861275584E-05</v>
      </c>
      <c r="AA72" s="20">
        <v>9.2056674475316E-05</v>
      </c>
      <c r="AB72" s="25" t="s">
        <v>173</v>
      </c>
    </row>
    <row r="73" spans="1:28" ht="12">
      <c r="A73" s="22" t="s">
        <v>160</v>
      </c>
      <c r="B73" s="20">
        <v>0.0035545916762203</v>
      </c>
      <c r="C73" s="20">
        <v>0.00363475200720131</v>
      </c>
      <c r="D73" s="20">
        <v>0.00373348640277982</v>
      </c>
      <c r="E73" s="20">
        <v>0.00381000177003443</v>
      </c>
      <c r="F73" s="20">
        <v>0.00388327636756003</v>
      </c>
      <c r="G73" s="20">
        <v>0.00397122232243419</v>
      </c>
      <c r="H73" s="20">
        <v>0.00405308417975903</v>
      </c>
      <c r="I73" s="20">
        <v>0.00413733208552003</v>
      </c>
      <c r="J73" s="20">
        <v>0.00422788225114346</v>
      </c>
      <c r="K73" s="20">
        <v>0.00432673050090671</v>
      </c>
      <c r="L73" s="20">
        <v>0.00442829821258783</v>
      </c>
      <c r="M73" s="20">
        <v>0.00453906925395131</v>
      </c>
      <c r="N73" s="20">
        <v>0.00464881164953113</v>
      </c>
      <c r="O73" s="20">
        <v>0.00475282361730933</v>
      </c>
      <c r="P73" s="20">
        <v>0.00486353179439902</v>
      </c>
      <c r="Q73" s="20">
        <v>0.004974823910743</v>
      </c>
      <c r="R73" s="20">
        <v>0.00508234510198236</v>
      </c>
      <c r="S73" s="20">
        <v>0.00521304737776518</v>
      </c>
      <c r="T73" s="20">
        <v>0.00534697622060776</v>
      </c>
      <c r="U73" s="20">
        <v>0.00547872856259346</v>
      </c>
      <c r="V73" s="20">
        <v>0.00563401822000742</v>
      </c>
      <c r="W73" s="20">
        <v>0.00578846549615264</v>
      </c>
      <c r="X73" s="20">
        <v>0.00593936303630471</v>
      </c>
      <c r="Y73" s="20">
        <v>0.00609256280586123</v>
      </c>
      <c r="Z73" s="20">
        <v>0.00624608434736729</v>
      </c>
      <c r="AA73" s="20">
        <v>0.00639022141695023</v>
      </c>
      <c r="AB73" s="21">
        <v>0.0237880277633667</v>
      </c>
    </row>
    <row r="74" spans="1:28" ht="12">
      <c r="A74" s="22" t="s">
        <v>161</v>
      </c>
      <c r="B74" s="20">
        <v>1.03023433685303</v>
      </c>
      <c r="C74" s="20">
        <v>1.04076910018921</v>
      </c>
      <c r="D74" s="20">
        <v>1.05728709697723</v>
      </c>
      <c r="E74" s="20">
        <v>1.07973086833954</v>
      </c>
      <c r="F74" s="20">
        <v>1.09921956062317</v>
      </c>
      <c r="G74" s="20">
        <v>1.12223601341248</v>
      </c>
      <c r="H74" s="20">
        <v>1.14876997470856</v>
      </c>
      <c r="I74" s="20">
        <v>1.17670011520386</v>
      </c>
      <c r="J74" s="20">
        <v>1.20534086227417</v>
      </c>
      <c r="K74" s="20">
        <v>1.23412680625916</v>
      </c>
      <c r="L74" s="20">
        <v>1.26335203647614</v>
      </c>
      <c r="M74" s="20">
        <v>1.29017949104309</v>
      </c>
      <c r="N74" s="20">
        <v>1.31495594978333</v>
      </c>
      <c r="O74" s="20">
        <v>1.33829629421234</v>
      </c>
      <c r="P74" s="20">
        <v>1.35947060585022</v>
      </c>
      <c r="Q74" s="20">
        <v>1.37846434116364</v>
      </c>
      <c r="R74" s="20">
        <v>1.39618372917175</v>
      </c>
      <c r="S74" s="20">
        <v>1.41376388072968</v>
      </c>
      <c r="T74" s="20">
        <v>1.43195021152496</v>
      </c>
      <c r="U74" s="20">
        <v>1.45156621932983</v>
      </c>
      <c r="V74" s="20">
        <v>1.46732950210571</v>
      </c>
      <c r="W74" s="20">
        <v>1.48283588886261</v>
      </c>
      <c r="X74" s="20">
        <v>1.50029075145721</v>
      </c>
      <c r="Y74" s="20">
        <v>1.51951014995575</v>
      </c>
      <c r="Z74" s="20">
        <v>1.5408308506012</v>
      </c>
      <c r="AA74" s="20">
        <v>1.55991959571838</v>
      </c>
      <c r="AB74" s="21">
        <v>0.0170043885707855</v>
      </c>
    </row>
    <row r="75" spans="1:28" ht="12">
      <c r="A75" s="22" t="s">
        <v>162</v>
      </c>
      <c r="B75" s="20">
        <v>0.00776548171415925</v>
      </c>
      <c r="C75" s="20">
        <v>0.00809377152472734</v>
      </c>
      <c r="D75" s="20">
        <v>0.00878170412033796</v>
      </c>
      <c r="E75" s="20">
        <v>0.00914891343563795</v>
      </c>
      <c r="F75" s="20">
        <v>0.00909067317843437</v>
      </c>
      <c r="G75" s="20">
        <v>0.00905277952551842</v>
      </c>
      <c r="H75" s="20">
        <v>0.0085908817127347</v>
      </c>
      <c r="I75" s="20">
        <v>0.00886234268546104</v>
      </c>
      <c r="J75" s="20">
        <v>0.00928119197487831</v>
      </c>
      <c r="K75" s="20">
        <v>0.00919914804399014</v>
      </c>
      <c r="L75" s="20">
        <v>0.00955771282315254</v>
      </c>
      <c r="M75" s="20">
        <v>0.00964758452028036</v>
      </c>
      <c r="N75" s="20">
        <v>0.00998081918805838</v>
      </c>
      <c r="O75" s="20">
        <v>0.0100668016821146</v>
      </c>
      <c r="P75" s="20">
        <v>0.0102287484332919</v>
      </c>
      <c r="Q75" s="20">
        <v>0.0104940673336387</v>
      </c>
      <c r="R75" s="20">
        <v>0.0105854123830795</v>
      </c>
      <c r="S75" s="20">
        <v>0.01069559995085</v>
      </c>
      <c r="T75" s="20">
        <v>0.0106551423668861</v>
      </c>
      <c r="U75" s="20">
        <v>0.01064189709723</v>
      </c>
      <c r="V75" s="20">
        <v>0.0108568137511611</v>
      </c>
      <c r="W75" s="20">
        <v>0.0109020909294486</v>
      </c>
      <c r="X75" s="20">
        <v>0.0110011948272586</v>
      </c>
      <c r="Y75" s="20">
        <v>0.0109065175056458</v>
      </c>
      <c r="Z75" s="20">
        <v>0.0110961841419339</v>
      </c>
      <c r="AA75" s="20">
        <v>0.01121043600142</v>
      </c>
      <c r="AB75" s="21">
        <v>0.0136654603481293</v>
      </c>
    </row>
    <row r="76" spans="1:28" ht="12">
      <c r="A76" s="22" t="s">
        <v>163</v>
      </c>
      <c r="B76" s="20">
        <v>1.03799986839294</v>
      </c>
      <c r="C76" s="20">
        <v>1.04886281490326</v>
      </c>
      <c r="D76" s="20">
        <v>1.06606876850128</v>
      </c>
      <c r="E76" s="20">
        <v>1.08887982368469</v>
      </c>
      <c r="F76" s="20">
        <v>1.10831022262573</v>
      </c>
      <c r="G76" s="20">
        <v>1.13128876686096</v>
      </c>
      <c r="H76" s="20">
        <v>1.15736091136932</v>
      </c>
      <c r="I76" s="20">
        <v>1.18556249141693</v>
      </c>
      <c r="J76" s="20">
        <v>1.21462202072144</v>
      </c>
      <c r="K76" s="20">
        <v>1.24332594871521</v>
      </c>
      <c r="L76" s="20">
        <v>1.27290976047516</v>
      </c>
      <c r="M76" s="20">
        <v>1.29982709884644</v>
      </c>
      <c r="N76" s="20">
        <v>1.32493674755096</v>
      </c>
      <c r="O76" s="20">
        <v>1.34836304187775</v>
      </c>
      <c r="P76" s="20">
        <v>1.36969935894012</v>
      </c>
      <c r="Q76" s="20">
        <v>1.38895845413208</v>
      </c>
      <c r="R76" s="20">
        <v>1.40676915645599</v>
      </c>
      <c r="S76" s="20">
        <v>1.42445945739746</v>
      </c>
      <c r="T76" s="20">
        <v>1.44260537624359</v>
      </c>
      <c r="U76" s="20">
        <v>1.46220815181732</v>
      </c>
      <c r="V76" s="20">
        <v>1.47818636894226</v>
      </c>
      <c r="W76" s="20">
        <v>1.4937379360199</v>
      </c>
      <c r="X76" s="20">
        <v>1.51129198074341</v>
      </c>
      <c r="Y76" s="20">
        <v>1.53041672706604</v>
      </c>
      <c r="Z76" s="20">
        <v>1.5519270896911599</v>
      </c>
      <c r="AA76" s="20">
        <v>1.57113003730774</v>
      </c>
      <c r="AB76" s="21">
        <v>0.0169795656204224</v>
      </c>
    </row>
    <row r="78" ht="12">
      <c r="A78" s="22" t="s">
        <v>188</v>
      </c>
    </row>
    <row r="79" spans="1:28" ht="12">
      <c r="A79" s="22" t="s">
        <v>86</v>
      </c>
      <c r="B79" s="20">
        <v>0.590034008026123</v>
      </c>
      <c r="C79" s="20">
        <v>0.604905724525452</v>
      </c>
      <c r="D79" s="20">
        <v>0.584834575653076</v>
      </c>
      <c r="E79" s="20">
        <v>0.611941933631897</v>
      </c>
      <c r="F79" s="20">
        <v>0.619035184383392</v>
      </c>
      <c r="G79" s="20">
        <v>0.626489400863647</v>
      </c>
      <c r="H79" s="20">
        <v>0.635655105113983</v>
      </c>
      <c r="I79" s="20">
        <v>0.642670333385468</v>
      </c>
      <c r="J79" s="20">
        <v>0.648961782455444</v>
      </c>
      <c r="K79" s="20">
        <v>0.653719365596771</v>
      </c>
      <c r="L79" s="20">
        <v>0.659568727016449</v>
      </c>
      <c r="M79" s="20">
        <v>0.664578258991241</v>
      </c>
      <c r="N79" s="20">
        <v>0.669345498085022</v>
      </c>
      <c r="O79" s="20">
        <v>0.671458125114441</v>
      </c>
      <c r="P79" s="20">
        <v>0.673678398132324</v>
      </c>
      <c r="Q79" s="20">
        <v>0.675953686237335</v>
      </c>
      <c r="R79" s="20">
        <v>0.679029583930969</v>
      </c>
      <c r="S79" s="20">
        <v>0.681924819946289</v>
      </c>
      <c r="T79" s="20">
        <v>0.684729993343353</v>
      </c>
      <c r="U79" s="20">
        <v>0.687196314334869</v>
      </c>
      <c r="V79" s="20">
        <v>0.690172612667084</v>
      </c>
      <c r="W79" s="20">
        <v>0.69199013710022</v>
      </c>
      <c r="X79" s="20">
        <v>0.695761561393738</v>
      </c>
      <c r="Y79" s="20">
        <v>0.70023512840271</v>
      </c>
      <c r="Z79" s="20">
        <v>0.706549882888794</v>
      </c>
      <c r="AA79" s="20">
        <v>0.710709035396576</v>
      </c>
      <c r="AB79" s="21">
        <v>0.00673887550830841</v>
      </c>
    </row>
    <row r="80" spans="1:28" ht="12">
      <c r="A80" s="22" t="s">
        <v>87</v>
      </c>
      <c r="B80" s="20">
        <v>0.0186525825411081</v>
      </c>
      <c r="C80" s="20">
        <v>0.0201325621455908</v>
      </c>
      <c r="D80" s="20">
        <v>0.0154151655733585</v>
      </c>
      <c r="E80" s="20">
        <v>0.017054995521903</v>
      </c>
      <c r="F80" s="20">
        <v>0.0172568820416927</v>
      </c>
      <c r="G80" s="20">
        <v>0.0172320790588856</v>
      </c>
      <c r="H80" s="20">
        <v>0.0173201020807028</v>
      </c>
      <c r="I80" s="20">
        <v>0.0174914617091417</v>
      </c>
      <c r="J80" s="20">
        <v>0.0176788792014122</v>
      </c>
      <c r="K80" s="20">
        <v>0.0177096128463745</v>
      </c>
      <c r="L80" s="20">
        <v>0.0177691057324409</v>
      </c>
      <c r="M80" s="20">
        <v>0.0178041085600853</v>
      </c>
      <c r="N80" s="20">
        <v>0.0178974159061909</v>
      </c>
      <c r="O80" s="20">
        <v>0.0179277807474136</v>
      </c>
      <c r="P80" s="20">
        <v>0.0179540440440178</v>
      </c>
      <c r="Q80" s="20">
        <v>0.018029447644949</v>
      </c>
      <c r="R80" s="20">
        <v>0.018129076808691</v>
      </c>
      <c r="S80" s="20">
        <v>0.0181990899145603</v>
      </c>
      <c r="T80" s="20">
        <v>0.0182587504386902</v>
      </c>
      <c r="U80" s="20">
        <v>0.0182927250862122</v>
      </c>
      <c r="V80" s="20">
        <v>0.018374115228653</v>
      </c>
      <c r="W80" s="20">
        <v>0.0183958448469639</v>
      </c>
      <c r="X80" s="20">
        <v>0.0184634830802679</v>
      </c>
      <c r="Y80" s="20">
        <v>0.0185460224747658</v>
      </c>
      <c r="Z80" s="20">
        <v>0.0186633057892323</v>
      </c>
      <c r="AA80" s="20">
        <v>0.0187018848955631</v>
      </c>
      <c r="AB80" s="21">
        <v>-0.00306671351194382</v>
      </c>
    </row>
    <row r="81" spans="1:28" ht="12">
      <c r="A81" s="22" t="s">
        <v>182</v>
      </c>
      <c r="B81" s="20">
        <v>0.0786988213658333</v>
      </c>
      <c r="C81" s="20">
        <v>0.0753134489059448</v>
      </c>
      <c r="D81" s="20">
        <v>0.0739285349845886</v>
      </c>
      <c r="E81" s="20">
        <v>0.0736328959465027</v>
      </c>
      <c r="F81" s="20">
        <v>0.0731708258390427</v>
      </c>
      <c r="G81" s="20">
        <v>0.0741766020655632</v>
      </c>
      <c r="H81" s="20">
        <v>0.075799934566021</v>
      </c>
      <c r="I81" s="20">
        <v>0.0772447437047958</v>
      </c>
      <c r="J81" s="20">
        <v>0.0789814665913582</v>
      </c>
      <c r="K81" s="20">
        <v>0.0808408707380295</v>
      </c>
      <c r="L81" s="20">
        <v>0.0823959931731224</v>
      </c>
      <c r="M81" s="20">
        <v>0.0840327814221382</v>
      </c>
      <c r="N81" s="20">
        <v>0.0858313590288162</v>
      </c>
      <c r="O81" s="20">
        <v>0.087731622159481</v>
      </c>
      <c r="P81" s="20">
        <v>0.089648500084877</v>
      </c>
      <c r="Q81" s="20">
        <v>0.0915303975343704</v>
      </c>
      <c r="R81" s="20">
        <v>0.0933900251984596</v>
      </c>
      <c r="S81" s="20">
        <v>0.0952876582741737</v>
      </c>
      <c r="T81" s="20">
        <v>0.0972398743033409</v>
      </c>
      <c r="U81" s="20">
        <v>0.0991018190979958</v>
      </c>
      <c r="V81" s="20">
        <v>0.100841529667377</v>
      </c>
      <c r="W81" s="20">
        <v>0.102577306330204</v>
      </c>
      <c r="X81" s="20">
        <v>0.104340389370918</v>
      </c>
      <c r="Y81" s="20">
        <v>0.106116488575935</v>
      </c>
      <c r="Z81" s="20">
        <v>0.107864461839199</v>
      </c>
      <c r="AA81" s="20">
        <v>0.109705947339535</v>
      </c>
      <c r="AB81" s="21">
        <v>0.0157961642742157</v>
      </c>
    </row>
    <row r="82" spans="1:28" ht="12">
      <c r="A82" s="22" t="s">
        <v>88</v>
      </c>
      <c r="B82" s="20">
        <v>0.0377108417451382</v>
      </c>
      <c r="C82" s="20">
        <v>0.0353686660528183</v>
      </c>
      <c r="D82" s="20">
        <v>0.0367540754377842</v>
      </c>
      <c r="E82" s="20">
        <v>0.0346558429300785</v>
      </c>
      <c r="F82" s="20">
        <v>0.0347233526408672</v>
      </c>
      <c r="G82" s="20">
        <v>0.0345825925469398</v>
      </c>
      <c r="H82" s="20">
        <v>0.034767784178257</v>
      </c>
      <c r="I82" s="20">
        <v>0.0348850451409817</v>
      </c>
      <c r="J82" s="20">
        <v>0.0350846275687218</v>
      </c>
      <c r="K82" s="20">
        <v>0.0351971238851547</v>
      </c>
      <c r="L82" s="20">
        <v>0.0353334918618202</v>
      </c>
      <c r="M82" s="20">
        <v>0.0355128273367882</v>
      </c>
      <c r="N82" s="20">
        <v>0.0357642360031605</v>
      </c>
      <c r="O82" s="20">
        <v>0.0358303897082806</v>
      </c>
      <c r="P82" s="20">
        <v>0.0359701812267303</v>
      </c>
      <c r="Q82" s="20">
        <v>0.0360780581831932</v>
      </c>
      <c r="R82" s="20">
        <v>0.0362530164420605</v>
      </c>
      <c r="S82" s="20">
        <v>0.0364127866923809</v>
      </c>
      <c r="T82" s="20">
        <v>0.0365630351006985</v>
      </c>
      <c r="U82" s="20">
        <v>0.0367238074541092</v>
      </c>
      <c r="V82" s="20">
        <v>0.0369179025292397</v>
      </c>
      <c r="W82" s="20">
        <v>0.036970492452383</v>
      </c>
      <c r="X82" s="20">
        <v>0.0371169149875641</v>
      </c>
      <c r="Y82" s="20">
        <v>0.0372684895992279</v>
      </c>
      <c r="Z82" s="20">
        <v>0.0374781787395477</v>
      </c>
      <c r="AA82" s="20">
        <v>0.0376162976026535</v>
      </c>
      <c r="AB82" s="21">
        <v>0.00257042855024338</v>
      </c>
    </row>
    <row r="83" spans="1:28" ht="12">
      <c r="A83" s="22" t="s">
        <v>167</v>
      </c>
      <c r="B83" s="20">
        <v>0.787091851234436</v>
      </c>
      <c r="C83" s="20">
        <v>0.797114133834839</v>
      </c>
      <c r="D83" s="20">
        <v>0.81649124622345</v>
      </c>
      <c r="E83" s="20">
        <v>0.830182671546936</v>
      </c>
      <c r="F83" s="20">
        <v>0.844259440898895</v>
      </c>
      <c r="G83" s="20">
        <v>0.861816465854645</v>
      </c>
      <c r="H83" s="20">
        <v>0.880896866321564</v>
      </c>
      <c r="I83" s="20">
        <v>0.901172637939453</v>
      </c>
      <c r="J83" s="20">
        <v>0.92197722196579</v>
      </c>
      <c r="K83" s="20">
        <v>0.942026257514954</v>
      </c>
      <c r="L83" s="20">
        <v>0.962633550167084</v>
      </c>
      <c r="M83" s="20">
        <v>0.98131799697876</v>
      </c>
      <c r="N83" s="20">
        <v>0.99878466129303</v>
      </c>
      <c r="O83" s="20">
        <v>1.01558589935303</v>
      </c>
      <c r="P83" s="20">
        <v>1.03025007247925</v>
      </c>
      <c r="Q83" s="20">
        <v>1.04375374317169</v>
      </c>
      <c r="R83" s="20">
        <v>1.05631279945374</v>
      </c>
      <c r="S83" s="20">
        <v>1.0680685043335</v>
      </c>
      <c r="T83" s="20">
        <v>1.08049082756042</v>
      </c>
      <c r="U83" s="20">
        <v>1.09406685829163</v>
      </c>
      <c r="V83" s="20">
        <v>1.10469353199005</v>
      </c>
      <c r="W83" s="20">
        <v>1.11485362052917</v>
      </c>
      <c r="X83" s="20">
        <v>1.12612974643707</v>
      </c>
      <c r="Y83" s="20">
        <v>1.13920533657074</v>
      </c>
      <c r="Z83" s="20">
        <v>1.15378761291504</v>
      </c>
      <c r="AA83" s="20">
        <v>1.16660118103027</v>
      </c>
      <c r="AB83" s="21">
        <v>0.015995409488678</v>
      </c>
    </row>
    <row r="84" spans="1:28" ht="12">
      <c r="A84" s="22" t="s">
        <v>170</v>
      </c>
      <c r="B84" s="20">
        <v>0.0516306422650814</v>
      </c>
      <c r="C84" s="20">
        <v>0.0448444746434689</v>
      </c>
      <c r="D84" s="20">
        <v>0.0477469712495804</v>
      </c>
      <c r="E84" s="20">
        <v>0.0492271967232227</v>
      </c>
      <c r="F84" s="20">
        <v>0.0496381334960461</v>
      </c>
      <c r="G84" s="20">
        <v>0.0494045689702034</v>
      </c>
      <c r="H84" s="20">
        <v>0.0500363409519196</v>
      </c>
      <c r="I84" s="20">
        <v>0.0511609986424446</v>
      </c>
      <c r="J84" s="20">
        <v>0.0524435788393021</v>
      </c>
      <c r="K84" s="20">
        <v>0.0538898222148418</v>
      </c>
      <c r="L84" s="20">
        <v>0.0555655062198639</v>
      </c>
      <c r="M84" s="20">
        <v>0.0571705996990204</v>
      </c>
      <c r="N84" s="20">
        <v>0.0585184134542942</v>
      </c>
      <c r="O84" s="20">
        <v>0.0594119392335415</v>
      </c>
      <c r="P84" s="20">
        <v>0.0602746680378914</v>
      </c>
      <c r="Q84" s="20">
        <v>0.0609451793134212</v>
      </c>
      <c r="R84" s="20">
        <v>0.0614754743874073</v>
      </c>
      <c r="S84" s="20">
        <v>0.0622847005724907</v>
      </c>
      <c r="T84" s="20">
        <v>0.0631092041730881</v>
      </c>
      <c r="U84" s="20">
        <v>0.0640762522816658</v>
      </c>
      <c r="V84" s="20">
        <v>0.0647972151637077</v>
      </c>
      <c r="W84" s="20">
        <v>0.0655821040272713</v>
      </c>
      <c r="X84" s="20">
        <v>0.0664158388972282</v>
      </c>
      <c r="Y84" s="20">
        <v>0.067126102745533</v>
      </c>
      <c r="Z84" s="20">
        <v>0.0679717734456062</v>
      </c>
      <c r="AA84" s="20">
        <v>0.0685991495847702</v>
      </c>
      <c r="AB84" s="21">
        <v>0.017869439125061</v>
      </c>
    </row>
    <row r="85" spans="1:28" ht="12">
      <c r="A85" s="22" t="s">
        <v>165</v>
      </c>
      <c r="B85" s="20">
        <v>0.0721594542264938</v>
      </c>
      <c r="C85" s="20">
        <v>0.0648586750030518</v>
      </c>
      <c r="D85" s="20">
        <v>0.0451468005776405</v>
      </c>
      <c r="E85" s="20">
        <v>0.0483268015086651</v>
      </c>
      <c r="F85" s="20">
        <v>0.0502736270427704</v>
      </c>
      <c r="G85" s="20">
        <v>0.0508662313222885</v>
      </c>
      <c r="H85" s="20">
        <v>0.051895298063755</v>
      </c>
      <c r="I85" s="20">
        <v>0.0522682443261147</v>
      </c>
      <c r="J85" s="20">
        <v>0.0531456246972084</v>
      </c>
      <c r="K85" s="20">
        <v>0.0536604523658752</v>
      </c>
      <c r="L85" s="20">
        <v>0.0540349185466766</v>
      </c>
      <c r="M85" s="20">
        <v>0.0543325617909431</v>
      </c>
      <c r="N85" s="20">
        <v>0.0545249283313751</v>
      </c>
      <c r="O85" s="20">
        <v>0.0545508936047554</v>
      </c>
      <c r="P85" s="20">
        <v>0.0545390099287033</v>
      </c>
      <c r="Q85" s="20">
        <v>0.0545107200741768</v>
      </c>
      <c r="R85" s="20">
        <v>0.0544417724013329</v>
      </c>
      <c r="S85" s="20">
        <v>0.0543685108423233</v>
      </c>
      <c r="T85" s="20">
        <v>0.054409496486187</v>
      </c>
      <c r="U85" s="20">
        <v>0.0546006187796593</v>
      </c>
      <c r="V85" s="20">
        <v>0.0548190176486969</v>
      </c>
      <c r="W85" s="20">
        <v>0.0548242703080177</v>
      </c>
      <c r="X85" s="20">
        <v>0.0549350753426552</v>
      </c>
      <c r="Y85" s="20">
        <v>0.0551333874464035</v>
      </c>
      <c r="Z85" s="20">
        <v>0.0553572773933411</v>
      </c>
      <c r="AA85" s="20">
        <v>0.0555356964468956</v>
      </c>
      <c r="AB85" s="21">
        <v>-0.00644516885280609</v>
      </c>
    </row>
    <row r="86" spans="1:28" ht="12">
      <c r="A86" s="22" t="s">
        <v>189</v>
      </c>
      <c r="B86" s="20">
        <v>0.0460474081337452</v>
      </c>
      <c r="C86" s="20">
        <v>0.0487173981964588</v>
      </c>
      <c r="D86" s="20">
        <v>0.0527205318212509</v>
      </c>
      <c r="E86" s="20">
        <v>0.0493050552904606</v>
      </c>
      <c r="F86" s="20">
        <v>0.0487802252173424</v>
      </c>
      <c r="G86" s="20">
        <v>0.047376312315464</v>
      </c>
      <c r="H86" s="20">
        <v>0.0464173890650272</v>
      </c>
      <c r="I86" s="20">
        <v>0.0463165566325188</v>
      </c>
      <c r="J86" s="20">
        <v>0.0452430099248886</v>
      </c>
      <c r="K86" s="20">
        <v>0.0457342341542244</v>
      </c>
      <c r="L86" s="20">
        <v>0.0464789345860481</v>
      </c>
      <c r="M86" s="20">
        <v>0.0471734181046486</v>
      </c>
      <c r="N86" s="20">
        <v>0.0477045252919197</v>
      </c>
      <c r="O86" s="20">
        <v>0.0478823408484459</v>
      </c>
      <c r="P86" s="20">
        <v>0.0482119657099247</v>
      </c>
      <c r="Q86" s="20">
        <v>0.0484372042119503</v>
      </c>
      <c r="R86" s="20">
        <v>0.0485197305679321</v>
      </c>
      <c r="S86" s="20">
        <v>0.0486744493246078</v>
      </c>
      <c r="T86" s="20">
        <v>0.0487839579582214</v>
      </c>
      <c r="U86" s="20">
        <v>0.0491132102906704</v>
      </c>
      <c r="V86" s="20">
        <v>0.0492827743291855</v>
      </c>
      <c r="W86" s="20">
        <v>0.049461156129837</v>
      </c>
      <c r="X86" s="20">
        <v>0.0496022552251816</v>
      </c>
      <c r="Y86" s="20">
        <v>0.0497001223266125</v>
      </c>
      <c r="Z86" s="20">
        <v>0.049869030714035</v>
      </c>
      <c r="AA86" s="20">
        <v>0.0499452091753483</v>
      </c>
      <c r="AB86" s="21">
        <v>0.00103763796389103</v>
      </c>
    </row>
    <row r="87" spans="1:28" ht="12">
      <c r="A87" s="22" t="s">
        <v>89</v>
      </c>
      <c r="B87" s="20">
        <v>1.68202555179596</v>
      </c>
      <c r="C87" s="20">
        <v>1.69125509262085</v>
      </c>
      <c r="D87" s="20">
        <v>1.67303800582886</v>
      </c>
      <c r="E87" s="20">
        <v>1.71432757377625</v>
      </c>
      <c r="F87" s="20">
        <v>1.73713767528534</v>
      </c>
      <c r="G87" s="20">
        <v>1.76194429397583</v>
      </c>
      <c r="H87" s="20">
        <v>1.79278874397278</v>
      </c>
      <c r="I87" s="20">
        <v>1.82321012020111</v>
      </c>
      <c r="J87" s="20">
        <v>1.85351622104645</v>
      </c>
      <c r="K87" s="20">
        <v>1.88277781009674</v>
      </c>
      <c r="L87" s="20">
        <v>1.91378033161163</v>
      </c>
      <c r="M87" s="20">
        <v>1.94192254543304</v>
      </c>
      <c r="N87" s="20">
        <v>1.96837103366852</v>
      </c>
      <c r="O87" s="20">
        <v>1.99037885665894</v>
      </c>
      <c r="P87" s="20">
        <v>2.01052689552307</v>
      </c>
      <c r="Q87" s="20">
        <v>2.02923822402954</v>
      </c>
      <c r="R87" s="20">
        <v>2.04755163192749</v>
      </c>
      <c r="S87" s="20">
        <v>2.06522035598755</v>
      </c>
      <c r="T87" s="20">
        <v>2.08358502388</v>
      </c>
      <c r="U87" s="20">
        <v>2.10317182540894</v>
      </c>
      <c r="V87" s="20">
        <v>2.11989879608154</v>
      </c>
      <c r="W87" s="20">
        <v>2.1346549987793</v>
      </c>
      <c r="X87" s="20">
        <v>2.15276527404785</v>
      </c>
      <c r="Y87" s="20">
        <v>2.17333078384399</v>
      </c>
      <c r="Z87" s="20">
        <v>2.19754147529602</v>
      </c>
      <c r="AA87" s="20">
        <v>2.21741461753845</v>
      </c>
      <c r="AB87" s="21">
        <v>0.0113502240180969</v>
      </c>
    </row>
    <row r="88" spans="1:28" ht="12">
      <c r="A88" s="22" t="s">
        <v>90</v>
      </c>
      <c r="B88" s="20">
        <v>0.546667873859406</v>
      </c>
      <c r="C88" s="20">
        <v>0.514779448509216</v>
      </c>
      <c r="D88" s="20">
        <v>0.52629029750824</v>
      </c>
      <c r="E88" s="20">
        <v>0.549591898918152</v>
      </c>
      <c r="F88" s="20">
        <v>0.561881065368652</v>
      </c>
      <c r="G88" s="20">
        <v>0.567951381206512</v>
      </c>
      <c r="H88" s="20">
        <v>0.575498461723328</v>
      </c>
      <c r="I88" s="20">
        <v>0.583458542823792</v>
      </c>
      <c r="J88" s="20">
        <v>0.590271830558777</v>
      </c>
      <c r="K88" s="20">
        <v>0.596822917461395</v>
      </c>
      <c r="L88" s="20">
        <v>0.605468034744263</v>
      </c>
      <c r="M88" s="20">
        <v>0.613662004470825</v>
      </c>
      <c r="N88" s="20">
        <v>0.621905982494354</v>
      </c>
      <c r="O88" s="20">
        <v>0.628474175930023</v>
      </c>
      <c r="P88" s="20">
        <v>0.636376619338989</v>
      </c>
      <c r="Q88" s="20">
        <v>0.643444240093231</v>
      </c>
      <c r="R88" s="20">
        <v>0.650554537773132</v>
      </c>
      <c r="S88" s="20">
        <v>0.658344864845276</v>
      </c>
      <c r="T88" s="20">
        <v>0.66765022277832</v>
      </c>
      <c r="U88" s="20">
        <v>0.678200721740723</v>
      </c>
      <c r="V88" s="20">
        <v>0.688904881477356</v>
      </c>
      <c r="W88" s="20">
        <v>0.699723839759827</v>
      </c>
      <c r="X88" s="20">
        <v>0.712694704532623</v>
      </c>
      <c r="Y88" s="20">
        <v>0.724448442459106</v>
      </c>
      <c r="Z88" s="20">
        <v>0.736585140228271</v>
      </c>
      <c r="AA88" s="20">
        <v>0.746527791023254</v>
      </c>
      <c r="AB88" s="21">
        <v>0.0156078124046326</v>
      </c>
    </row>
    <row r="89" spans="1:28" ht="12">
      <c r="A89" s="22" t="s">
        <v>172</v>
      </c>
      <c r="B89" s="20">
        <v>0</v>
      </c>
      <c r="C89" s="20">
        <v>0</v>
      </c>
      <c r="D89" s="20">
        <v>0</v>
      </c>
      <c r="E89" s="20">
        <v>0</v>
      </c>
      <c r="F89" s="20">
        <v>0</v>
      </c>
      <c r="G89" s="20">
        <v>0</v>
      </c>
      <c r="H89" s="20">
        <v>0</v>
      </c>
      <c r="I89" s="20">
        <v>0</v>
      </c>
      <c r="J89" s="20">
        <v>0</v>
      </c>
      <c r="K89" s="20">
        <v>0</v>
      </c>
      <c r="L89" s="20">
        <v>0</v>
      </c>
      <c r="M89" s="20">
        <v>0</v>
      </c>
      <c r="N89" s="20">
        <v>0</v>
      </c>
      <c r="O89" s="20">
        <v>0</v>
      </c>
      <c r="P89" s="20">
        <v>0</v>
      </c>
      <c r="Q89" s="20">
        <v>0</v>
      </c>
      <c r="R89" s="20">
        <v>0</v>
      </c>
      <c r="S89" s="20">
        <v>0</v>
      </c>
      <c r="T89" s="20">
        <v>0</v>
      </c>
      <c r="U89" s="20">
        <v>0</v>
      </c>
      <c r="V89" s="20">
        <v>0</v>
      </c>
      <c r="W89" s="20">
        <v>0</v>
      </c>
      <c r="X89" s="20">
        <v>0</v>
      </c>
      <c r="Y89" s="20">
        <v>0</v>
      </c>
      <c r="Z89" s="20">
        <v>0</v>
      </c>
      <c r="AA89" s="20">
        <v>0</v>
      </c>
      <c r="AB89" s="25" t="s">
        <v>173</v>
      </c>
    </row>
    <row r="90" spans="1:28" ht="12">
      <c r="A90" s="22" t="s">
        <v>190</v>
      </c>
      <c r="B90" s="20">
        <v>0.00673506641760468</v>
      </c>
      <c r="C90" s="20">
        <v>0.00640430254861712</v>
      </c>
      <c r="D90" s="20">
        <v>0.00538748456165195</v>
      </c>
      <c r="E90" s="20">
        <v>0.00589674850925803</v>
      </c>
      <c r="F90" s="20">
        <v>0.00576950283721089</v>
      </c>
      <c r="G90" s="20">
        <v>0.00570148834958673</v>
      </c>
      <c r="H90" s="20">
        <v>0.00575978960841894</v>
      </c>
      <c r="I90" s="20">
        <v>0.00591211393475533</v>
      </c>
      <c r="J90" s="20">
        <v>0.00610344996675849</v>
      </c>
      <c r="K90" s="20">
        <v>0.00650582183152437</v>
      </c>
      <c r="L90" s="20">
        <v>0.00671813730150461</v>
      </c>
      <c r="M90" s="20">
        <v>0.00685233948752284</v>
      </c>
      <c r="N90" s="20">
        <v>0.00695768371224403</v>
      </c>
      <c r="O90" s="20">
        <v>0.00701727997511625</v>
      </c>
      <c r="P90" s="20">
        <v>0.0071465652436018</v>
      </c>
      <c r="Q90" s="20">
        <v>0.00719761289656162</v>
      </c>
      <c r="R90" s="20">
        <v>0.00725652789697051</v>
      </c>
      <c r="S90" s="20">
        <v>0.00739320041611791</v>
      </c>
      <c r="T90" s="20">
        <v>0.00749709084630013</v>
      </c>
      <c r="U90" s="20">
        <v>0.00762498751282692</v>
      </c>
      <c r="V90" s="20">
        <v>0.00761796440929174</v>
      </c>
      <c r="W90" s="20">
        <v>0.00781245203688741</v>
      </c>
      <c r="X90" s="20">
        <v>0.00809134729206562</v>
      </c>
      <c r="Y90" s="20">
        <v>0.00822701305150986</v>
      </c>
      <c r="Z90" s="20">
        <v>0.00838149059563875</v>
      </c>
      <c r="AA90" s="20">
        <v>0.00857677403837442</v>
      </c>
      <c r="AB90" s="21">
        <v>0.0122446870803833</v>
      </c>
    </row>
    <row r="91" spans="1:28" ht="12">
      <c r="A91" s="22" t="s">
        <v>174</v>
      </c>
      <c r="B91" s="20">
        <v>0.553402960300446</v>
      </c>
      <c r="C91" s="20">
        <v>0.521183729171753</v>
      </c>
      <c r="D91" s="20">
        <v>0.531677782535553</v>
      </c>
      <c r="E91" s="20">
        <v>0.555488705635071</v>
      </c>
      <c r="F91" s="20">
        <v>0.567650556564331</v>
      </c>
      <c r="G91" s="20">
        <v>0.573652863502502</v>
      </c>
      <c r="H91" s="20">
        <v>0.581258237361908</v>
      </c>
      <c r="I91" s="20">
        <v>0.589370667934418</v>
      </c>
      <c r="J91" s="20">
        <v>0.596375286579132</v>
      </c>
      <c r="K91" s="20">
        <v>0.603328764438629</v>
      </c>
      <c r="L91" s="20">
        <v>0.612186133861542</v>
      </c>
      <c r="M91" s="20">
        <v>0.620514333248138</v>
      </c>
      <c r="N91" s="20">
        <v>0.62886369228363</v>
      </c>
      <c r="O91" s="20">
        <v>0.63549143075943</v>
      </c>
      <c r="P91" s="20">
        <v>0.643523156642914</v>
      </c>
      <c r="Q91" s="20">
        <v>0.650641858577728</v>
      </c>
      <c r="R91" s="20">
        <v>0.657811105251312</v>
      </c>
      <c r="S91" s="20">
        <v>0.665738046169281</v>
      </c>
      <c r="T91" s="20">
        <v>0.675147354602814</v>
      </c>
      <c r="U91" s="20">
        <v>0.685825705528259</v>
      </c>
      <c r="V91" s="20">
        <v>0.696522831916809</v>
      </c>
      <c r="W91" s="20">
        <v>0.707536280155182</v>
      </c>
      <c r="X91" s="20">
        <v>0.720786035060883</v>
      </c>
      <c r="Y91" s="20">
        <v>0.732675433158875</v>
      </c>
      <c r="Z91" s="20">
        <v>0.744966626167297</v>
      </c>
      <c r="AA91" s="20">
        <v>0.755104541778564</v>
      </c>
      <c r="AB91" s="21">
        <v>0.0155680024623871</v>
      </c>
    </row>
    <row r="92" spans="1:28" ht="12">
      <c r="A92" s="22" t="s">
        <v>175</v>
      </c>
      <c r="B92" s="20">
        <v>0</v>
      </c>
      <c r="C92" s="20">
        <v>0</v>
      </c>
      <c r="D92" s="20">
        <v>0</v>
      </c>
      <c r="E92" s="20">
        <v>0</v>
      </c>
      <c r="F92" s="20">
        <v>0</v>
      </c>
      <c r="G92" s="20">
        <v>0</v>
      </c>
      <c r="H92" s="20">
        <v>0</v>
      </c>
      <c r="I92" s="20">
        <v>0</v>
      </c>
      <c r="J92" s="20">
        <v>0</v>
      </c>
      <c r="K92" s="20">
        <v>0</v>
      </c>
      <c r="L92" s="20">
        <v>0</v>
      </c>
      <c r="M92" s="20">
        <v>0</v>
      </c>
      <c r="N92" s="20">
        <v>0</v>
      </c>
      <c r="O92" s="20">
        <v>0</v>
      </c>
      <c r="P92" s="20">
        <v>0</v>
      </c>
      <c r="Q92" s="20">
        <v>0</v>
      </c>
      <c r="R92" s="20">
        <v>0</v>
      </c>
      <c r="S92" s="20">
        <v>0</v>
      </c>
      <c r="T92" s="20">
        <v>0</v>
      </c>
      <c r="U92" s="20">
        <v>0</v>
      </c>
      <c r="V92" s="20">
        <v>0</v>
      </c>
      <c r="W92" s="20">
        <v>0</v>
      </c>
      <c r="X92" s="20">
        <v>0</v>
      </c>
      <c r="Y92" s="20">
        <v>0</v>
      </c>
      <c r="Z92" s="20">
        <v>0</v>
      </c>
      <c r="AA92" s="20">
        <v>0</v>
      </c>
      <c r="AB92" s="25" t="s">
        <v>173</v>
      </c>
    </row>
    <row r="93" spans="1:28" ht="12">
      <c r="A93" s="22" t="s">
        <v>176</v>
      </c>
      <c r="B93" s="20">
        <v>0.00668470561504364</v>
      </c>
      <c r="C93" s="20">
        <v>0.00651782751083374</v>
      </c>
      <c r="D93" s="20">
        <v>0.00627490878105164</v>
      </c>
      <c r="E93" s="20">
        <v>0.00636476278305054</v>
      </c>
      <c r="F93" s="20">
        <v>0.00643406808376312</v>
      </c>
      <c r="G93" s="20">
        <v>0.00647543370723724</v>
      </c>
      <c r="H93" s="20">
        <v>0.00646789371967316</v>
      </c>
      <c r="I93" s="20">
        <v>0.0065121054649353</v>
      </c>
      <c r="J93" s="20">
        <v>0.00656746327877045</v>
      </c>
      <c r="K93" s="20">
        <v>0.00657957792282104</v>
      </c>
      <c r="L93" s="20">
        <v>0.00661399960517883</v>
      </c>
      <c r="M93" s="20">
        <v>0.00663577020168304</v>
      </c>
      <c r="N93" s="20">
        <v>0.00666236877441406</v>
      </c>
      <c r="O93" s="20">
        <v>0.00668102502822876</v>
      </c>
      <c r="P93" s="20">
        <v>0.00669917464256287</v>
      </c>
      <c r="Q93" s="20">
        <v>0.00670874118804932</v>
      </c>
      <c r="R93" s="20">
        <v>0.00670979917049408</v>
      </c>
      <c r="S93" s="20">
        <v>0.00671485066413879</v>
      </c>
      <c r="T93" s="20">
        <v>0.0067126452922821</v>
      </c>
      <c r="U93" s="20">
        <v>0.00672420859336853</v>
      </c>
      <c r="V93" s="20">
        <v>0.00672262907028198</v>
      </c>
      <c r="W93" s="20">
        <v>0.00672373175621033</v>
      </c>
      <c r="X93" s="20">
        <v>0.00671787559986115</v>
      </c>
      <c r="Y93" s="20">
        <v>0.00672425329685211</v>
      </c>
      <c r="Z93" s="20">
        <v>0.00672192871570587</v>
      </c>
      <c r="AA93" s="20">
        <v>0.00672067701816559</v>
      </c>
      <c r="AB93" s="21">
        <v>0.00127780452370644</v>
      </c>
    </row>
    <row r="94" spans="1:28" ht="12">
      <c r="A94" s="22" t="s">
        <v>177</v>
      </c>
      <c r="B94" s="20">
        <v>0</v>
      </c>
      <c r="C94" s="20">
        <v>0</v>
      </c>
      <c r="D94" s="20">
        <v>0</v>
      </c>
      <c r="E94" s="20">
        <v>0</v>
      </c>
      <c r="F94" s="20">
        <v>0</v>
      </c>
      <c r="G94" s="20">
        <v>0</v>
      </c>
      <c r="H94" s="20">
        <v>0</v>
      </c>
      <c r="I94" s="20">
        <v>0</v>
      </c>
      <c r="J94" s="20">
        <v>0</v>
      </c>
      <c r="K94" s="20">
        <v>0</v>
      </c>
      <c r="L94" s="20">
        <v>0</v>
      </c>
      <c r="M94" s="20">
        <v>0</v>
      </c>
      <c r="N94" s="20">
        <v>0</v>
      </c>
      <c r="O94" s="20">
        <v>0</v>
      </c>
      <c r="P94" s="20">
        <v>0</v>
      </c>
      <c r="Q94" s="20">
        <v>0</v>
      </c>
      <c r="R94" s="20">
        <v>0</v>
      </c>
      <c r="S94" s="20">
        <v>0</v>
      </c>
      <c r="T94" s="20">
        <v>0</v>
      </c>
      <c r="U94" s="20">
        <v>0</v>
      </c>
      <c r="V94" s="20">
        <v>0</v>
      </c>
      <c r="W94" s="20">
        <v>0</v>
      </c>
      <c r="X94" s="20">
        <v>0</v>
      </c>
      <c r="Y94" s="20">
        <v>0</v>
      </c>
      <c r="Z94" s="20">
        <v>0</v>
      </c>
      <c r="AA94" s="20">
        <v>0</v>
      </c>
      <c r="AB94" s="25" t="s">
        <v>173</v>
      </c>
    </row>
    <row r="95" spans="1:28" ht="12">
      <c r="A95" s="22" t="s">
        <v>178</v>
      </c>
      <c r="B95" s="20">
        <v>0.00668470561504364</v>
      </c>
      <c r="C95" s="20">
        <v>0.00651782751083374</v>
      </c>
      <c r="D95" s="20">
        <v>0.00627490878105164</v>
      </c>
      <c r="E95" s="20">
        <v>0.00636476278305054</v>
      </c>
      <c r="F95" s="20">
        <v>0.00643406808376312</v>
      </c>
      <c r="G95" s="20">
        <v>0.00647543370723724</v>
      </c>
      <c r="H95" s="20">
        <v>0.00646789371967316</v>
      </c>
      <c r="I95" s="20">
        <v>0.0065121054649353</v>
      </c>
      <c r="J95" s="20">
        <v>0.00656746327877045</v>
      </c>
      <c r="K95" s="20">
        <v>0.00657957792282104</v>
      </c>
      <c r="L95" s="20">
        <v>0.00661399960517883</v>
      </c>
      <c r="M95" s="20">
        <v>0.00663577020168304</v>
      </c>
      <c r="N95" s="20">
        <v>0.00666236877441406</v>
      </c>
      <c r="O95" s="20">
        <v>0.00668102502822876</v>
      </c>
      <c r="P95" s="20">
        <v>0.00669917464256287</v>
      </c>
      <c r="Q95" s="20">
        <v>0.00670874118804932</v>
      </c>
      <c r="R95" s="20">
        <v>0.00670979917049408</v>
      </c>
      <c r="S95" s="20">
        <v>0.00671485066413879</v>
      </c>
      <c r="T95" s="20">
        <v>0.0067126452922821</v>
      </c>
      <c r="U95" s="20">
        <v>0.00672420859336853</v>
      </c>
      <c r="V95" s="20">
        <v>0.00672262907028198</v>
      </c>
      <c r="W95" s="20">
        <v>0.00672373175621033</v>
      </c>
      <c r="X95" s="20">
        <v>0.00671787559986115</v>
      </c>
      <c r="Y95" s="20">
        <v>0.00672425329685211</v>
      </c>
      <c r="Z95" s="20">
        <v>0.00672192871570587</v>
      </c>
      <c r="AA95" s="20">
        <v>0.00672067701816559</v>
      </c>
      <c r="AB95" s="21">
        <v>0.00127780452370644</v>
      </c>
    </row>
    <row r="96" spans="1:28" ht="12">
      <c r="A96" s="22" t="s">
        <v>191</v>
      </c>
      <c r="B96" s="20">
        <v>0.154435336589813</v>
      </c>
      <c r="C96" s="20">
        <v>0.149623647332191</v>
      </c>
      <c r="D96" s="20">
        <v>0.147809758782387</v>
      </c>
      <c r="E96" s="20">
        <v>0.153926402330399</v>
      </c>
      <c r="F96" s="20">
        <v>0.157132104039192</v>
      </c>
      <c r="G96" s="20">
        <v>0.15922823548317</v>
      </c>
      <c r="H96" s="20">
        <v>0.16144947707653</v>
      </c>
      <c r="I96" s="20">
        <v>0.164396405220032</v>
      </c>
      <c r="J96" s="20">
        <v>0.167291834950447</v>
      </c>
      <c r="K96" s="20">
        <v>0.171036288142204</v>
      </c>
      <c r="L96" s="20">
        <v>0.175642222166061</v>
      </c>
      <c r="M96" s="20">
        <v>0.179585725069046</v>
      </c>
      <c r="N96" s="20">
        <v>0.1833156645298</v>
      </c>
      <c r="O96" s="20">
        <v>0.186497449874878</v>
      </c>
      <c r="P96" s="20">
        <v>0.189668744802475</v>
      </c>
      <c r="Q96" s="20">
        <v>0.192263633012772</v>
      </c>
      <c r="R96" s="20">
        <v>0.19488425552845</v>
      </c>
      <c r="S96" s="20">
        <v>0.197507113218307</v>
      </c>
      <c r="T96" s="20">
        <v>0.200396463274956</v>
      </c>
      <c r="U96" s="20">
        <v>0.203397855162621</v>
      </c>
      <c r="V96" s="20">
        <v>0.205827429890633</v>
      </c>
      <c r="W96" s="20">
        <v>0.2077946215868</v>
      </c>
      <c r="X96" s="20">
        <v>0.210327357053757</v>
      </c>
      <c r="Y96" s="20">
        <v>0.212662905454636</v>
      </c>
      <c r="Z96" s="20">
        <v>0.21505044400692</v>
      </c>
      <c r="AA96" s="20">
        <v>0.216900572180748</v>
      </c>
      <c r="AB96" s="21">
        <v>0.015591801404953</v>
      </c>
    </row>
    <row r="97" spans="1:28" ht="12">
      <c r="A97" s="22" t="s">
        <v>187</v>
      </c>
      <c r="B97" s="20">
        <v>0</v>
      </c>
      <c r="C97" s="20">
        <v>0</v>
      </c>
      <c r="D97" s="20">
        <v>0</v>
      </c>
      <c r="E97" s="20">
        <v>0</v>
      </c>
      <c r="F97" s="20">
        <v>0</v>
      </c>
      <c r="G97" s="20">
        <v>2.9217136443549E-07</v>
      </c>
      <c r="H97" s="20">
        <v>8.30981434774003E-07</v>
      </c>
      <c r="I97" s="20">
        <v>1.4801289580646E-06</v>
      </c>
      <c r="J97" s="20">
        <v>2.2541159978573E-06</v>
      </c>
      <c r="K97" s="20">
        <v>3.26128815686388E-06</v>
      </c>
      <c r="L97" s="20">
        <v>5.05698289998691E-06</v>
      </c>
      <c r="M97" s="20">
        <v>7.73531155573437E-06</v>
      </c>
      <c r="N97" s="20">
        <v>1.13127061922569E-05</v>
      </c>
      <c r="O97" s="20">
        <v>1.60058698384091E-05</v>
      </c>
      <c r="P97" s="20">
        <v>1.9953768060077E-05</v>
      </c>
      <c r="Q97" s="20">
        <v>2.29753459279891E-05</v>
      </c>
      <c r="R97" s="20">
        <v>2.65257476712577E-05</v>
      </c>
      <c r="S97" s="20">
        <v>2.90773750748485E-05</v>
      </c>
      <c r="T97" s="20">
        <v>3.22422856697813E-05</v>
      </c>
      <c r="U97" s="20">
        <v>3.69421359209809E-05</v>
      </c>
      <c r="V97" s="20">
        <v>4.08646992582362E-05</v>
      </c>
      <c r="W97" s="20">
        <v>4.58087233710103E-05</v>
      </c>
      <c r="X97" s="20">
        <v>5.34508726559579E-05</v>
      </c>
      <c r="Y97" s="20">
        <v>6.25894390395842E-05</v>
      </c>
      <c r="Z97" s="20">
        <v>7.54316861275584E-05</v>
      </c>
      <c r="AA97" s="20">
        <v>9.2056674475316E-05</v>
      </c>
      <c r="AB97" s="25" t="s">
        <v>173</v>
      </c>
    </row>
    <row r="98" spans="1:28" ht="12">
      <c r="A98" s="22" t="s">
        <v>160</v>
      </c>
      <c r="B98" s="20">
        <v>0.391068935394287</v>
      </c>
      <c r="C98" s="20">
        <v>0.394607216119766</v>
      </c>
      <c r="D98" s="20">
        <v>0.396387994289398</v>
      </c>
      <c r="E98" s="20">
        <v>0.404285967350006</v>
      </c>
      <c r="F98" s="20">
        <v>0.412783145904541</v>
      </c>
      <c r="G98" s="20">
        <v>0.419907242059708</v>
      </c>
      <c r="H98" s="20">
        <v>0.427820116281509</v>
      </c>
      <c r="I98" s="20">
        <v>0.435772836208344</v>
      </c>
      <c r="J98" s="20">
        <v>0.443165361881256</v>
      </c>
      <c r="K98" s="20">
        <v>0.449661612510681</v>
      </c>
      <c r="L98" s="20">
        <v>0.455666989088058</v>
      </c>
      <c r="M98" s="20">
        <v>0.461628556251526</v>
      </c>
      <c r="N98" s="20">
        <v>0.46681797504425</v>
      </c>
      <c r="O98" s="20">
        <v>0.471139758825302</v>
      </c>
      <c r="P98" s="20">
        <v>0.475686937570572</v>
      </c>
      <c r="Q98" s="20">
        <v>0.480047941207886</v>
      </c>
      <c r="R98" s="20">
        <v>0.484270840883255</v>
      </c>
      <c r="S98" s="20">
        <v>0.488223969936371</v>
      </c>
      <c r="T98" s="20">
        <v>0.492718070745468</v>
      </c>
      <c r="U98" s="20">
        <v>0.497625261545181</v>
      </c>
      <c r="V98" s="20">
        <v>0.502539277076721</v>
      </c>
      <c r="W98" s="20">
        <v>0.507086455821991</v>
      </c>
      <c r="X98" s="20">
        <v>0.51299512386322</v>
      </c>
      <c r="Y98" s="20">
        <v>0.519400238990784</v>
      </c>
      <c r="Z98" s="20">
        <v>0.526076674461365</v>
      </c>
      <c r="AA98" s="20">
        <v>0.532068848609924</v>
      </c>
      <c r="AB98" s="21">
        <v>0.0125312840938568</v>
      </c>
    </row>
    <row r="99" spans="1:28" ht="12">
      <c r="A99" s="22" t="s">
        <v>161</v>
      </c>
      <c r="B99" s="20">
        <v>2.78761720657349</v>
      </c>
      <c r="C99" s="20">
        <v>2.76318645477295</v>
      </c>
      <c r="D99" s="20">
        <v>2.75518703460693</v>
      </c>
      <c r="E99" s="20">
        <v>2.83439159393311</v>
      </c>
      <c r="F99" s="20">
        <v>2.88113594055176</v>
      </c>
      <c r="G99" s="20">
        <v>2.92120671272278</v>
      </c>
      <c r="H99" s="20">
        <v>2.96978306770325</v>
      </c>
      <c r="I99" s="20">
        <v>3.01926040649414</v>
      </c>
      <c r="J99" s="20">
        <v>3.06691336631775</v>
      </c>
      <c r="K99" s="20">
        <v>3.11337876319885</v>
      </c>
      <c r="L99" s="20">
        <v>3.16388154029846</v>
      </c>
      <c r="M99" s="20">
        <v>3.21028113365173</v>
      </c>
      <c r="N99" s="20">
        <v>3.2540283203125</v>
      </c>
      <c r="O99" s="20">
        <v>3.29019093513489</v>
      </c>
      <c r="P99" s="20">
        <v>3.32611036300659</v>
      </c>
      <c r="Q99" s="20">
        <v>3.35890913009644</v>
      </c>
      <c r="R99" s="20">
        <v>3.3912398815155</v>
      </c>
      <c r="S99" s="20">
        <v>3.42341876029968</v>
      </c>
      <c r="T99" s="20">
        <v>3.45857715606689</v>
      </c>
      <c r="U99" s="20">
        <v>3.49676632881165</v>
      </c>
      <c r="V99" s="20">
        <v>3.53153657913208</v>
      </c>
      <c r="W99" s="20">
        <v>3.56382584571838</v>
      </c>
      <c r="X99" s="20">
        <v>3.60362911224365</v>
      </c>
      <c r="Y99" s="20">
        <v>3.64484024047852</v>
      </c>
      <c r="Z99" s="20">
        <v>3.69041633605957</v>
      </c>
      <c r="AA99" s="20">
        <v>3.72828435897827</v>
      </c>
      <c r="AB99" s="21">
        <v>0.0125600397586823</v>
      </c>
    </row>
    <row r="100" spans="1:28" ht="12">
      <c r="A100" s="22" t="s">
        <v>162</v>
      </c>
      <c r="B100" s="20">
        <v>0.854342460632324</v>
      </c>
      <c r="C100" s="20">
        <v>0.878701090812683</v>
      </c>
      <c r="D100" s="20">
        <v>0.932362377643585</v>
      </c>
      <c r="E100" s="20">
        <v>0.970807254314423</v>
      </c>
      <c r="F100" s="20">
        <v>0.966317176818848</v>
      </c>
      <c r="G100" s="20">
        <v>0.957218527793884</v>
      </c>
      <c r="H100" s="20">
        <v>0.906803727149963</v>
      </c>
      <c r="I100" s="20">
        <v>0.933444082736969</v>
      </c>
      <c r="J100" s="20">
        <v>0.972851812839508</v>
      </c>
      <c r="K100" s="20">
        <v>0.956034541130066</v>
      </c>
      <c r="L100" s="20">
        <v>0.98347806930542</v>
      </c>
      <c r="M100" s="20">
        <v>0.981170415878296</v>
      </c>
      <c r="N100" s="20">
        <v>1.00224018096924</v>
      </c>
      <c r="O100" s="20">
        <v>0.997905850410461</v>
      </c>
      <c r="P100" s="20">
        <v>1.00044214725494</v>
      </c>
      <c r="Q100" s="20">
        <v>1.01262986660004</v>
      </c>
      <c r="R100" s="20">
        <v>1.00863015651703</v>
      </c>
      <c r="S100" s="20">
        <v>1.00168824195862</v>
      </c>
      <c r="T100" s="20">
        <v>0.981859803199768</v>
      </c>
      <c r="U100" s="20">
        <v>0.966588616371155</v>
      </c>
      <c r="V100" s="20">
        <v>0.968398571014404</v>
      </c>
      <c r="W100" s="20">
        <v>0.955054938793182</v>
      </c>
      <c r="X100" s="20">
        <v>0.950196027755737</v>
      </c>
      <c r="Y100" s="20">
        <v>0.929797172546387</v>
      </c>
      <c r="Z100" s="20">
        <v>0.934576511383057</v>
      </c>
      <c r="AA100" s="20">
        <v>0.933414220809937</v>
      </c>
      <c r="AB100" s="21">
        <v>0.00252001345157623</v>
      </c>
    </row>
    <row r="101" spans="1:28" ht="12">
      <c r="A101" s="22" t="s">
        <v>163</v>
      </c>
      <c r="B101" s="20">
        <v>3.64195966720581</v>
      </c>
      <c r="C101" s="20">
        <v>3.64188766479492</v>
      </c>
      <c r="D101" s="20">
        <v>3.68754935264587</v>
      </c>
      <c r="E101" s="20">
        <v>3.80519890785217</v>
      </c>
      <c r="F101" s="20">
        <v>3.84745311737061</v>
      </c>
      <c r="G101" s="20">
        <v>3.87842512130737</v>
      </c>
      <c r="H101" s="20">
        <v>3.8765869140625</v>
      </c>
      <c r="I101" s="20">
        <v>3.95270442962646</v>
      </c>
      <c r="J101" s="20">
        <v>4.03976535797119</v>
      </c>
      <c r="K101" s="20">
        <v>4.06941318511963</v>
      </c>
      <c r="L101" s="20">
        <v>4.14735984802246</v>
      </c>
      <c r="M101" s="20">
        <v>4.19145154953003</v>
      </c>
      <c r="N101" s="20">
        <v>4.25626850128174</v>
      </c>
      <c r="O101" s="20">
        <v>4.28809690475464</v>
      </c>
      <c r="P101" s="20">
        <v>4.32655239105225</v>
      </c>
      <c r="Q101" s="20">
        <v>4.37153911590576</v>
      </c>
      <c r="R101" s="20">
        <v>4.39986991882324</v>
      </c>
      <c r="S101" s="20">
        <v>4.4251070022583</v>
      </c>
      <c r="T101" s="20">
        <v>4.44043684005737</v>
      </c>
      <c r="U101" s="20">
        <v>4.46335506439209</v>
      </c>
      <c r="V101" s="20">
        <v>4.49993515014648</v>
      </c>
      <c r="W101" s="20">
        <v>4.51888084411621</v>
      </c>
      <c r="X101" s="20">
        <v>4.55382537841797</v>
      </c>
      <c r="Y101" s="20">
        <v>4.5746374130249</v>
      </c>
      <c r="Z101" s="20">
        <v>4.62499284744263</v>
      </c>
      <c r="AA101" s="20">
        <v>4.66169834136963</v>
      </c>
      <c r="AB101" s="21">
        <v>0.0103396582603455</v>
      </c>
    </row>
    <row r="103" ht="12">
      <c r="A103" s="22" t="s">
        <v>192</v>
      </c>
    </row>
    <row r="104" spans="1:28" ht="12">
      <c r="A104" s="22" t="s">
        <v>86</v>
      </c>
      <c r="B104" s="20">
        <v>0.00208260980434716</v>
      </c>
      <c r="C104" s="20">
        <v>0.00316067226231098</v>
      </c>
      <c r="D104" s="20">
        <v>0.00581870879977942</v>
      </c>
      <c r="E104" s="20">
        <v>0.00584060559049249</v>
      </c>
      <c r="F104" s="20">
        <v>0.00609860150143504</v>
      </c>
      <c r="G104" s="20">
        <v>0.00575705757364631</v>
      </c>
      <c r="H104" s="20">
        <v>0.00602838210761547</v>
      </c>
      <c r="I104" s="20">
        <v>0.00627611856907606</v>
      </c>
      <c r="J104" s="20">
        <v>0.00656204018741846</v>
      </c>
      <c r="K104" s="20">
        <v>0.00564953172579408</v>
      </c>
      <c r="L104" s="20">
        <v>0.00570869212970138</v>
      </c>
      <c r="M104" s="20">
        <v>0.00520373461768031</v>
      </c>
      <c r="N104" s="20">
        <v>0.00554616563022137</v>
      </c>
      <c r="O104" s="20">
        <v>0.0055105765350163</v>
      </c>
      <c r="P104" s="20">
        <v>0.00557367457076907</v>
      </c>
      <c r="Q104" s="20">
        <v>0.0054144230671227</v>
      </c>
      <c r="R104" s="20">
        <v>0.00585100194439292</v>
      </c>
      <c r="S104" s="20">
        <v>0.00619271118193865</v>
      </c>
      <c r="T104" s="20">
        <v>0.0059224721044302</v>
      </c>
      <c r="U104" s="20">
        <v>0.00594706553965807</v>
      </c>
      <c r="V104" s="20">
        <v>0.00605525309219956</v>
      </c>
      <c r="W104" s="20">
        <v>0.00623746914789081</v>
      </c>
      <c r="X104" s="20">
        <v>0.00601523835211992</v>
      </c>
      <c r="Y104" s="20">
        <v>0.00557456351816654</v>
      </c>
      <c r="Z104" s="20">
        <v>0.00548206875100732</v>
      </c>
      <c r="AA104" s="20">
        <v>0.00571654224768281</v>
      </c>
      <c r="AB104" s="21">
        <v>0.024998152256012</v>
      </c>
    </row>
    <row r="105" spans="1:28" ht="12">
      <c r="A105" s="22" t="s">
        <v>165</v>
      </c>
      <c r="B105" s="20">
        <v>0.187177404761314</v>
      </c>
      <c r="C105" s="20">
        <v>0.165319323539734</v>
      </c>
      <c r="D105" s="20">
        <v>0.065370611846447</v>
      </c>
      <c r="E105" s="20">
        <v>0.047364454716444</v>
      </c>
      <c r="F105" s="20">
        <v>0.0805949717760086</v>
      </c>
      <c r="G105" s="20">
        <v>0.0786995142698288</v>
      </c>
      <c r="H105" s="20">
        <v>0.0828502252697945</v>
      </c>
      <c r="I105" s="20">
        <v>0.0899034217000008</v>
      </c>
      <c r="J105" s="20">
        <v>0.111357532441616</v>
      </c>
      <c r="K105" s="20">
        <v>0.0816230922937393</v>
      </c>
      <c r="L105" s="20">
        <v>0.0891608446836472</v>
      </c>
      <c r="M105" s="20">
        <v>0.0823911651968956</v>
      </c>
      <c r="N105" s="20">
        <v>0.0940281748771667</v>
      </c>
      <c r="O105" s="20">
        <v>0.100018970668316</v>
      </c>
      <c r="P105" s="20">
        <v>0.107047870755196</v>
      </c>
      <c r="Q105" s="20">
        <v>0.109570868313313</v>
      </c>
      <c r="R105" s="20">
        <v>0.117221362888813</v>
      </c>
      <c r="S105" s="20">
        <v>0.115807756781578</v>
      </c>
      <c r="T105" s="20">
        <v>0.115579582750797</v>
      </c>
      <c r="U105" s="20">
        <v>0.118130169808865</v>
      </c>
      <c r="V105" s="20">
        <v>0.112802967429161</v>
      </c>
      <c r="W105" s="20">
        <v>0.110672317445278</v>
      </c>
      <c r="X105" s="20">
        <v>0.108087994158268</v>
      </c>
      <c r="Y105" s="20">
        <v>0.100621610879898</v>
      </c>
      <c r="Z105" s="20">
        <v>0.108639970421791</v>
      </c>
      <c r="AA105" s="20">
        <v>0.106235302984715</v>
      </c>
      <c r="AB105" s="21">
        <v>-0.0182572162151337</v>
      </c>
    </row>
    <row r="106" spans="1:28" ht="12">
      <c r="A106" s="22" t="s">
        <v>89</v>
      </c>
      <c r="B106" s="20">
        <v>0.189260020852089</v>
      </c>
      <c r="C106" s="20">
        <v>0.1684799939394</v>
      </c>
      <c r="D106" s="20">
        <v>0.071189321577549</v>
      </c>
      <c r="E106" s="20">
        <v>0.0532050617039204</v>
      </c>
      <c r="F106" s="20">
        <v>0.0866935700178146</v>
      </c>
      <c r="G106" s="20">
        <v>0.0844565704464912</v>
      </c>
      <c r="H106" s="20">
        <v>0.0888786092400551</v>
      </c>
      <c r="I106" s="20">
        <v>0.0961795374751091</v>
      </c>
      <c r="J106" s="20">
        <v>0.117919571697712</v>
      </c>
      <c r="K106" s="20">
        <v>0.087272621691227</v>
      </c>
      <c r="L106" s="20">
        <v>0.094869539141655</v>
      </c>
      <c r="M106" s="20">
        <v>0.0875948965549469</v>
      </c>
      <c r="N106" s="20">
        <v>0.0995743423700333</v>
      </c>
      <c r="O106" s="20">
        <v>0.105529546737671</v>
      </c>
      <c r="P106" s="20">
        <v>0.112621545791626</v>
      </c>
      <c r="Q106" s="20">
        <v>0.114985294640064</v>
      </c>
      <c r="R106" s="20">
        <v>0.123072363436222</v>
      </c>
      <c r="S106" s="20">
        <v>0.122000470757484</v>
      </c>
      <c r="T106" s="20">
        <v>0.121502056717873</v>
      </c>
      <c r="U106" s="20">
        <v>0.12407723814249</v>
      </c>
      <c r="V106" s="20">
        <v>0.118858218193054</v>
      </c>
      <c r="W106" s="20">
        <v>0.11690978705883</v>
      </c>
      <c r="X106" s="20">
        <v>0.114103235304356</v>
      </c>
      <c r="Y106" s="20">
        <v>0.106196172535419</v>
      </c>
      <c r="Z106" s="20">
        <v>0.114122040569782</v>
      </c>
      <c r="AA106" s="20">
        <v>0.111951842904091</v>
      </c>
      <c r="AB106" s="21">
        <v>-0.0168869650363922</v>
      </c>
    </row>
    <row r="107" spans="1:28" ht="12">
      <c r="A107" s="22" t="s">
        <v>90</v>
      </c>
      <c r="B107" s="20">
        <v>0.205540001392365</v>
      </c>
      <c r="C107" s="20">
        <v>0.286200016736984</v>
      </c>
      <c r="D107" s="20">
        <v>0.389367997646332</v>
      </c>
      <c r="E107" s="20">
        <v>0.397835224866867</v>
      </c>
      <c r="F107" s="20">
        <v>0.380647271871567</v>
      </c>
      <c r="G107" s="20">
        <v>0.365526378154755</v>
      </c>
      <c r="H107" s="20">
        <v>0.366720944643021</v>
      </c>
      <c r="I107" s="20">
        <v>0.370563358068466</v>
      </c>
      <c r="J107" s="20">
        <v>0.38034400343895</v>
      </c>
      <c r="K107" s="20">
        <v>0.407077968120575</v>
      </c>
      <c r="L107" s="20">
        <v>0.407004743814468</v>
      </c>
      <c r="M107" s="20">
        <v>0.415952235460281</v>
      </c>
      <c r="N107" s="20">
        <v>0.421243607997894</v>
      </c>
      <c r="O107" s="20">
        <v>0.422487080097198</v>
      </c>
      <c r="P107" s="20">
        <v>0.430979639291763</v>
      </c>
      <c r="Q107" s="20">
        <v>0.430603325366974</v>
      </c>
      <c r="R107" s="20">
        <v>0.431130260229111</v>
      </c>
      <c r="S107" s="20">
        <v>0.440557956695557</v>
      </c>
      <c r="T107" s="20">
        <v>0.444463938474655</v>
      </c>
      <c r="U107" s="20">
        <v>0.450112700462341</v>
      </c>
      <c r="V107" s="20">
        <v>0.438962608575821</v>
      </c>
      <c r="W107" s="20">
        <v>0.452562004327774</v>
      </c>
      <c r="X107" s="20">
        <v>0.474497616291046</v>
      </c>
      <c r="Y107" s="20">
        <v>0.479949951171875</v>
      </c>
      <c r="Z107" s="20">
        <v>0.487336426973343</v>
      </c>
      <c r="AA107" s="20">
        <v>0.501882433891296</v>
      </c>
      <c r="AB107" s="21">
        <v>0.0236791253089905</v>
      </c>
    </row>
    <row r="108" spans="1:28" ht="12">
      <c r="A108" s="22" t="s">
        <v>176</v>
      </c>
      <c r="B108" s="20">
        <v>0.197030007839203</v>
      </c>
      <c r="C108" s="20">
        <v>0.191130012273788</v>
      </c>
      <c r="D108" s="20">
        <v>0.191852867603302</v>
      </c>
      <c r="E108" s="20">
        <v>0.192737743258476</v>
      </c>
      <c r="F108" s="20">
        <v>0.198240652680397</v>
      </c>
      <c r="G108" s="20">
        <v>0.204610615968704</v>
      </c>
      <c r="H108" s="20">
        <v>0.212425947189331</v>
      </c>
      <c r="I108" s="20">
        <v>0.218631491065025</v>
      </c>
      <c r="J108" s="20">
        <v>0.216330543160439</v>
      </c>
      <c r="K108" s="20">
        <v>0.216330572962761</v>
      </c>
      <c r="L108" s="20">
        <v>0.216330617666245</v>
      </c>
      <c r="M108" s="20">
        <v>0.216330632567406</v>
      </c>
      <c r="N108" s="20">
        <v>0.216330662369728</v>
      </c>
      <c r="O108" s="20">
        <v>0.216330707073212</v>
      </c>
      <c r="P108" s="20">
        <v>0.216330751776695</v>
      </c>
      <c r="Q108" s="20">
        <v>0.216330781579018</v>
      </c>
      <c r="R108" s="20">
        <v>0.216744348406792</v>
      </c>
      <c r="S108" s="20">
        <v>0.216330841183662</v>
      </c>
      <c r="T108" s="20">
        <v>0.216330870985985</v>
      </c>
      <c r="U108" s="20">
        <v>0.216744214296341</v>
      </c>
      <c r="V108" s="20">
        <v>0.216744348406792</v>
      </c>
      <c r="W108" s="20">
        <v>0.216744348406792</v>
      </c>
      <c r="X108" s="20">
        <v>0.216744363307953</v>
      </c>
      <c r="Y108" s="20">
        <v>0.216744348406792</v>
      </c>
      <c r="Z108" s="20">
        <v>0.216744348406792</v>
      </c>
      <c r="AA108" s="20">
        <v>0.216744348406792</v>
      </c>
      <c r="AB108" s="21">
        <v>0.005253946185112</v>
      </c>
    </row>
    <row r="109" spans="1:28" ht="13.5" customHeight="1">
      <c r="A109" s="22" t="s">
        <v>193</v>
      </c>
      <c r="B109" s="20">
        <v>0.354200392961502</v>
      </c>
      <c r="C109" s="20">
        <v>0.360926061868668</v>
      </c>
      <c r="D109" s="20">
        <v>0.362877905368805</v>
      </c>
      <c r="E109" s="20">
        <v>0.363687247037888</v>
      </c>
      <c r="F109" s="20">
        <v>0.364496648311615</v>
      </c>
      <c r="G109" s="20">
        <v>0.365306198596954</v>
      </c>
      <c r="H109" s="20">
        <v>0.366115719079971</v>
      </c>
      <c r="I109" s="20">
        <v>0.368693709373474</v>
      </c>
      <c r="J109" s="20">
        <v>0.369503170251846</v>
      </c>
      <c r="K109" s="20">
        <v>0.370312660932541</v>
      </c>
      <c r="L109" s="20">
        <v>0.371122002601624</v>
      </c>
      <c r="M109" s="20">
        <v>0.371931403875351</v>
      </c>
      <c r="N109" s="20">
        <v>0.371931403875351</v>
      </c>
      <c r="O109" s="20">
        <v>0.371931403875351</v>
      </c>
      <c r="P109" s="20">
        <v>0.371931403875351</v>
      </c>
      <c r="Q109" s="20">
        <v>0.371931403875351</v>
      </c>
      <c r="R109" s="20">
        <v>0.371931403875351</v>
      </c>
      <c r="S109" s="20">
        <v>0.371931403875351</v>
      </c>
      <c r="T109" s="20">
        <v>0.371931403875351</v>
      </c>
      <c r="U109" s="20">
        <v>0.371931403875351</v>
      </c>
      <c r="V109" s="20">
        <v>0.371931403875351</v>
      </c>
      <c r="W109" s="20">
        <v>0.371931403875351</v>
      </c>
      <c r="X109" s="20">
        <v>0.371931433677673</v>
      </c>
      <c r="Y109" s="20">
        <v>0.371931403875351</v>
      </c>
      <c r="Z109" s="20">
        <v>0.371931403875351</v>
      </c>
      <c r="AA109" s="20">
        <v>0.371931403875351</v>
      </c>
      <c r="AB109" s="21">
        <v>0.00125229626893997</v>
      </c>
    </row>
    <row r="110" spans="1:28" ht="12">
      <c r="A110" s="22" t="s">
        <v>194</v>
      </c>
      <c r="B110" s="20">
        <v>0.147758349776268</v>
      </c>
      <c r="C110" s="20">
        <v>0.137551322579384</v>
      </c>
      <c r="D110" s="20">
        <v>0.146269842982292</v>
      </c>
      <c r="E110" s="20">
        <v>0.154687628149986</v>
      </c>
      <c r="F110" s="20">
        <v>0.156344950199127</v>
      </c>
      <c r="G110" s="20">
        <v>0.156418219208717</v>
      </c>
      <c r="H110" s="20">
        <v>0.158169269561768</v>
      </c>
      <c r="I110" s="20">
        <v>0.160137966275215</v>
      </c>
      <c r="J110" s="20">
        <v>0.161807611584663</v>
      </c>
      <c r="K110" s="20">
        <v>0.167945340275764</v>
      </c>
      <c r="L110" s="20">
        <v>0.171110615134239</v>
      </c>
      <c r="M110" s="20">
        <v>0.17579497396946</v>
      </c>
      <c r="N110" s="20">
        <v>0.180038571357727</v>
      </c>
      <c r="O110" s="20">
        <v>0.184465780854225</v>
      </c>
      <c r="P110" s="20">
        <v>0.188973873853683</v>
      </c>
      <c r="Q110" s="20">
        <v>0.193585813045502</v>
      </c>
      <c r="R110" s="20">
        <v>0.198344931006432</v>
      </c>
      <c r="S110" s="20">
        <v>0.204939886927605</v>
      </c>
      <c r="T110" s="20">
        <v>0.208673343062401</v>
      </c>
      <c r="U110" s="20">
        <v>0.213108465075493</v>
      </c>
      <c r="V110" s="20">
        <v>0.218221381306648</v>
      </c>
      <c r="W110" s="20">
        <v>0.219496577978134</v>
      </c>
      <c r="X110" s="20">
        <v>0.220276460051537</v>
      </c>
      <c r="Y110" s="20">
        <v>0.220276460051537</v>
      </c>
      <c r="Z110" s="20">
        <v>0.220276460051537</v>
      </c>
      <c r="AA110" s="20">
        <v>0.220276460051537</v>
      </c>
      <c r="AB110" s="21">
        <v>0.0198140048980713</v>
      </c>
    </row>
    <row r="111" spans="1:28" ht="12">
      <c r="A111" s="22" t="s">
        <v>195</v>
      </c>
      <c r="B111" s="20">
        <v>0.151622593402863</v>
      </c>
      <c r="C111" s="20">
        <v>0.129020869731903</v>
      </c>
      <c r="D111" s="20">
        <v>0.16719251871109</v>
      </c>
      <c r="E111" s="20">
        <v>0.212940335273743</v>
      </c>
      <c r="F111" s="20">
        <v>0.192677140235901</v>
      </c>
      <c r="G111" s="20">
        <v>0.200807794928551</v>
      </c>
      <c r="H111" s="20">
        <v>0.142313376069069</v>
      </c>
      <c r="I111" s="20">
        <v>0.155010789632797</v>
      </c>
      <c r="J111" s="20">
        <v>0.170112311840057</v>
      </c>
      <c r="K111" s="20">
        <v>0.156756997108459</v>
      </c>
      <c r="L111" s="20">
        <v>0.178707540035248</v>
      </c>
      <c r="M111" s="20">
        <v>0.175194829702377</v>
      </c>
      <c r="N111" s="20">
        <v>0.1799396276474</v>
      </c>
      <c r="O111" s="20">
        <v>0.168301105499268</v>
      </c>
      <c r="P111" s="20">
        <v>0.155291944742203</v>
      </c>
      <c r="Q111" s="20">
        <v>0.165241211652756</v>
      </c>
      <c r="R111" s="20">
        <v>0.151677682995796</v>
      </c>
      <c r="S111" s="20">
        <v>0.134151592850685</v>
      </c>
      <c r="T111" s="20">
        <v>0.111676268279552</v>
      </c>
      <c r="U111" s="20">
        <v>0.0882397368550301</v>
      </c>
      <c r="V111" s="20">
        <v>0.106219850480556</v>
      </c>
      <c r="W111" s="20">
        <v>0.0844973027706146</v>
      </c>
      <c r="X111" s="20">
        <v>0.0656379982829094</v>
      </c>
      <c r="Y111" s="20">
        <v>0.054099079221487</v>
      </c>
      <c r="Z111" s="20">
        <v>0.0502424500882626</v>
      </c>
      <c r="AA111" s="20">
        <v>0.0426966324448586</v>
      </c>
      <c r="AB111" s="21">
        <v>-0.0450318193435669</v>
      </c>
    </row>
    <row r="112" spans="1:28" ht="12">
      <c r="A112" s="22" t="s">
        <v>163</v>
      </c>
      <c r="B112" s="20">
        <v>1.24541139602661</v>
      </c>
      <c r="C112" s="20">
        <v>1.27330827713013</v>
      </c>
      <c r="D112" s="20">
        <v>1.32875037193298</v>
      </c>
      <c r="E112" s="20">
        <v>1.37509322166443</v>
      </c>
      <c r="F112" s="20">
        <v>1.37910032272339</v>
      </c>
      <c r="G112" s="20">
        <v>1.37712574005127</v>
      </c>
      <c r="H112" s="20">
        <v>1.33462381362915</v>
      </c>
      <c r="I112" s="20">
        <v>1.36921691894531</v>
      </c>
      <c r="J112" s="20">
        <v>1.41601717472076</v>
      </c>
      <c r="K112" s="20">
        <v>1.40569615364075</v>
      </c>
      <c r="L112" s="20">
        <v>1.4391450881958</v>
      </c>
      <c r="M112" s="20">
        <v>1.44279897212982</v>
      </c>
      <c r="N112" s="20">
        <v>1.46905815601349</v>
      </c>
      <c r="O112" s="20">
        <v>1.46904563903809</v>
      </c>
      <c r="P112" s="20">
        <v>1.47612905502319</v>
      </c>
      <c r="Q112" s="20">
        <v>1.49267780780792</v>
      </c>
      <c r="R112" s="20">
        <v>1.49290096759796</v>
      </c>
      <c r="S112" s="20">
        <v>1.48991215229034</v>
      </c>
      <c r="T112" s="20">
        <v>1.47457790374756</v>
      </c>
      <c r="U112" s="20">
        <v>1.46421384811401</v>
      </c>
      <c r="V112" s="20">
        <v>1.47093784809113</v>
      </c>
      <c r="W112" s="20">
        <v>1.46214139461517</v>
      </c>
      <c r="X112" s="20">
        <v>1.46319115161896</v>
      </c>
      <c r="Y112" s="20">
        <v>1.44919741153717</v>
      </c>
      <c r="Z112" s="20">
        <v>1.46065318584442</v>
      </c>
      <c r="AA112" s="20">
        <v>1.46548306941986</v>
      </c>
      <c r="AB112" s="21">
        <v>0.00587412416934967</v>
      </c>
    </row>
    <row r="114" ht="12">
      <c r="A114" s="22" t="s">
        <v>196</v>
      </c>
    </row>
    <row r="115" spans="1:28" ht="12">
      <c r="A115" s="22" t="s">
        <v>86</v>
      </c>
      <c r="B115" s="20">
        <v>0.592116594314575</v>
      </c>
      <c r="C115" s="20">
        <v>0.608066380023956</v>
      </c>
      <c r="D115" s="20">
        <v>0.590653300285339</v>
      </c>
      <c r="E115" s="20">
        <v>0.617782533168793</v>
      </c>
      <c r="F115" s="20">
        <v>0.625133812427521</v>
      </c>
      <c r="G115" s="20">
        <v>0.632246434688568</v>
      </c>
      <c r="H115" s="20">
        <v>0.641683459281921</v>
      </c>
      <c r="I115" s="20">
        <v>0.648946464061737</v>
      </c>
      <c r="J115" s="20">
        <v>0.655523836612701</v>
      </c>
      <c r="K115" s="20">
        <v>0.659368872642517</v>
      </c>
      <c r="L115" s="20">
        <v>0.665277421474457</v>
      </c>
      <c r="M115" s="20">
        <v>0.669781982898712</v>
      </c>
      <c r="N115" s="20">
        <v>0.674891650676727</v>
      </c>
      <c r="O115" s="20">
        <v>0.676968693733215</v>
      </c>
      <c r="P115" s="20">
        <v>0.679252088069916</v>
      </c>
      <c r="Q115" s="20">
        <v>0.681368112564087</v>
      </c>
      <c r="R115" s="20">
        <v>0.684880614280701</v>
      </c>
      <c r="S115" s="20">
        <v>0.688117504119873</v>
      </c>
      <c r="T115" s="20">
        <v>0.69065248966217</v>
      </c>
      <c r="U115" s="20">
        <v>0.693143367767334</v>
      </c>
      <c r="V115" s="20">
        <v>0.696227848529816</v>
      </c>
      <c r="W115" s="20">
        <v>0.69822758436203</v>
      </c>
      <c r="X115" s="20">
        <v>0.701776802539825</v>
      </c>
      <c r="Y115" s="20">
        <v>0.705809712409973</v>
      </c>
      <c r="Z115" s="20">
        <v>0.712031960487366</v>
      </c>
      <c r="AA115" s="20">
        <v>0.716425597667694</v>
      </c>
      <c r="AB115" s="21">
        <v>0.00685633063316345</v>
      </c>
    </row>
    <row r="116" spans="1:28" ht="12">
      <c r="A116" s="22" t="s">
        <v>87</v>
      </c>
      <c r="B116" s="20">
        <v>0.0186525825411081</v>
      </c>
      <c r="C116" s="20">
        <v>0.0201325621455908</v>
      </c>
      <c r="D116" s="20">
        <v>0.0154151655733585</v>
      </c>
      <c r="E116" s="20">
        <v>0.017054995521903</v>
      </c>
      <c r="F116" s="20">
        <v>0.0172568820416927</v>
      </c>
      <c r="G116" s="20">
        <v>0.0172320790588856</v>
      </c>
      <c r="H116" s="20">
        <v>0.0173201020807028</v>
      </c>
      <c r="I116" s="20">
        <v>0.0174914617091417</v>
      </c>
      <c r="J116" s="20">
        <v>0.0176788792014122</v>
      </c>
      <c r="K116" s="20">
        <v>0.0177096128463745</v>
      </c>
      <c r="L116" s="20">
        <v>0.0177691057324409</v>
      </c>
      <c r="M116" s="20">
        <v>0.0178041085600853</v>
      </c>
      <c r="N116" s="20">
        <v>0.0178974159061909</v>
      </c>
      <c r="O116" s="20">
        <v>0.0179277807474136</v>
      </c>
      <c r="P116" s="20">
        <v>0.0179540440440178</v>
      </c>
      <c r="Q116" s="20">
        <v>0.018029447644949</v>
      </c>
      <c r="R116" s="20">
        <v>0.018129076808691</v>
      </c>
      <c r="S116" s="20">
        <v>0.0181990899145603</v>
      </c>
      <c r="T116" s="20">
        <v>0.0182587504386902</v>
      </c>
      <c r="U116" s="20">
        <v>0.0182927250862122</v>
      </c>
      <c r="V116" s="20">
        <v>0.018374115228653</v>
      </c>
      <c r="W116" s="20">
        <v>0.0183958448469639</v>
      </c>
      <c r="X116" s="20">
        <v>0.0184634830802679</v>
      </c>
      <c r="Y116" s="20">
        <v>0.0185460224747658</v>
      </c>
      <c r="Z116" s="20">
        <v>0.0186633057892323</v>
      </c>
      <c r="AA116" s="20">
        <v>0.0187018848955631</v>
      </c>
      <c r="AB116" s="21">
        <v>-0.00306671351194382</v>
      </c>
    </row>
    <row r="117" spans="1:28" ht="12">
      <c r="A117" s="22" t="s">
        <v>182</v>
      </c>
      <c r="B117" s="20">
        <v>0.0786988213658333</v>
      </c>
      <c r="C117" s="20">
        <v>0.0753134489059448</v>
      </c>
      <c r="D117" s="20">
        <v>0.0739285349845886</v>
      </c>
      <c r="E117" s="20">
        <v>0.0736328959465027</v>
      </c>
      <c r="F117" s="20">
        <v>0.0731708258390427</v>
      </c>
      <c r="G117" s="20">
        <v>0.0741766020655632</v>
      </c>
      <c r="H117" s="20">
        <v>0.075799934566021</v>
      </c>
      <c r="I117" s="20">
        <v>0.0772447437047958</v>
      </c>
      <c r="J117" s="20">
        <v>0.0789814665913582</v>
      </c>
      <c r="K117" s="20">
        <v>0.0808408707380295</v>
      </c>
      <c r="L117" s="20">
        <v>0.0823959931731224</v>
      </c>
      <c r="M117" s="20">
        <v>0.0840327814221382</v>
      </c>
      <c r="N117" s="20">
        <v>0.0858313590288162</v>
      </c>
      <c r="O117" s="20">
        <v>0.087731622159481</v>
      </c>
      <c r="P117" s="20">
        <v>0.089648500084877</v>
      </c>
      <c r="Q117" s="20">
        <v>0.0915303975343704</v>
      </c>
      <c r="R117" s="20">
        <v>0.0933900251984596</v>
      </c>
      <c r="S117" s="20">
        <v>0.0952876582741737</v>
      </c>
      <c r="T117" s="20">
        <v>0.0972398743033409</v>
      </c>
      <c r="U117" s="20">
        <v>0.0991018190979958</v>
      </c>
      <c r="V117" s="20">
        <v>0.100841529667377</v>
      </c>
      <c r="W117" s="20">
        <v>0.102577306330204</v>
      </c>
      <c r="X117" s="20">
        <v>0.104340389370918</v>
      </c>
      <c r="Y117" s="20">
        <v>0.106116488575935</v>
      </c>
      <c r="Z117" s="20">
        <v>0.107864461839199</v>
      </c>
      <c r="AA117" s="20">
        <v>0.109705947339535</v>
      </c>
      <c r="AB117" s="21">
        <v>0.0157961642742157</v>
      </c>
    </row>
    <row r="118" spans="1:28" ht="12">
      <c r="A118" s="22" t="s">
        <v>88</v>
      </c>
      <c r="B118" s="20">
        <v>0.0377108417451382</v>
      </c>
      <c r="C118" s="20">
        <v>0.0353686660528183</v>
      </c>
      <c r="D118" s="20">
        <v>0.0367540754377842</v>
      </c>
      <c r="E118" s="20">
        <v>0.0346558429300785</v>
      </c>
      <c r="F118" s="20">
        <v>0.0347233526408672</v>
      </c>
      <c r="G118" s="20">
        <v>0.0345825925469398</v>
      </c>
      <c r="H118" s="20">
        <v>0.034767784178257</v>
      </c>
      <c r="I118" s="20">
        <v>0.0348850451409817</v>
      </c>
      <c r="J118" s="20">
        <v>0.0350846275687218</v>
      </c>
      <c r="K118" s="20">
        <v>0.0351971238851547</v>
      </c>
      <c r="L118" s="20">
        <v>0.0353334918618202</v>
      </c>
      <c r="M118" s="20">
        <v>0.0355128273367882</v>
      </c>
      <c r="N118" s="20">
        <v>0.0357642360031605</v>
      </c>
      <c r="O118" s="20">
        <v>0.0358303897082806</v>
      </c>
      <c r="P118" s="20">
        <v>0.0359701812267303</v>
      </c>
      <c r="Q118" s="20">
        <v>0.0360780581831932</v>
      </c>
      <c r="R118" s="20">
        <v>0.0362530164420605</v>
      </c>
      <c r="S118" s="20">
        <v>0.0364127866923809</v>
      </c>
      <c r="T118" s="20">
        <v>0.0365630351006985</v>
      </c>
      <c r="U118" s="20">
        <v>0.0367238074541092</v>
      </c>
      <c r="V118" s="20">
        <v>0.0369179025292397</v>
      </c>
      <c r="W118" s="20">
        <v>0.036970492452383</v>
      </c>
      <c r="X118" s="20">
        <v>0.0371169149875641</v>
      </c>
      <c r="Y118" s="20">
        <v>0.0372684895992279</v>
      </c>
      <c r="Z118" s="20">
        <v>0.0374781787395477</v>
      </c>
      <c r="AA118" s="20">
        <v>0.0376162976026535</v>
      </c>
      <c r="AB118" s="21">
        <v>0.00257042855024338</v>
      </c>
    </row>
    <row r="119" spans="1:28" ht="12">
      <c r="A119" s="22" t="s">
        <v>167</v>
      </c>
      <c r="B119" s="20">
        <v>0.787091851234436</v>
      </c>
      <c r="C119" s="20">
        <v>0.797114133834839</v>
      </c>
      <c r="D119" s="20">
        <v>0.81649124622345</v>
      </c>
      <c r="E119" s="20">
        <v>0.830182671546936</v>
      </c>
      <c r="F119" s="20">
        <v>0.844259440898895</v>
      </c>
      <c r="G119" s="20">
        <v>0.861816465854645</v>
      </c>
      <c r="H119" s="20">
        <v>0.880896866321564</v>
      </c>
      <c r="I119" s="20">
        <v>0.901172637939453</v>
      </c>
      <c r="J119" s="20">
        <v>0.92197722196579</v>
      </c>
      <c r="K119" s="20">
        <v>0.942026257514954</v>
      </c>
      <c r="L119" s="20">
        <v>0.962633550167084</v>
      </c>
      <c r="M119" s="20">
        <v>0.98131799697876</v>
      </c>
      <c r="N119" s="20">
        <v>0.99878466129303</v>
      </c>
      <c r="O119" s="20">
        <v>1.01558589935303</v>
      </c>
      <c r="P119" s="20">
        <v>1.03025007247925</v>
      </c>
      <c r="Q119" s="20">
        <v>1.04375374317169</v>
      </c>
      <c r="R119" s="20">
        <v>1.05631279945374</v>
      </c>
      <c r="S119" s="20">
        <v>1.0680685043335</v>
      </c>
      <c r="T119" s="20">
        <v>1.08049082756042</v>
      </c>
      <c r="U119" s="20">
        <v>1.09406685829163</v>
      </c>
      <c r="V119" s="20">
        <v>1.10469353199005</v>
      </c>
      <c r="W119" s="20">
        <v>1.11485362052917</v>
      </c>
      <c r="X119" s="20">
        <v>1.12612974643707</v>
      </c>
      <c r="Y119" s="20">
        <v>1.13920533657074</v>
      </c>
      <c r="Z119" s="20">
        <v>1.15378761291504</v>
      </c>
      <c r="AA119" s="20">
        <v>1.16660118103027</v>
      </c>
      <c r="AB119" s="21">
        <v>0.015995409488678</v>
      </c>
    </row>
    <row r="120" spans="1:28" ht="12">
      <c r="A120" s="22" t="s">
        <v>170</v>
      </c>
      <c r="B120" s="20">
        <v>0.0516306422650814</v>
      </c>
      <c r="C120" s="20">
        <v>0.0448444746434689</v>
      </c>
      <c r="D120" s="20">
        <v>0.0477469712495804</v>
      </c>
      <c r="E120" s="20">
        <v>0.0492271967232227</v>
      </c>
      <c r="F120" s="20">
        <v>0.0496381334960461</v>
      </c>
      <c r="G120" s="20">
        <v>0.0494045689702034</v>
      </c>
      <c r="H120" s="20">
        <v>0.0500363409519196</v>
      </c>
      <c r="I120" s="20">
        <v>0.0511609986424446</v>
      </c>
      <c r="J120" s="20">
        <v>0.0524435788393021</v>
      </c>
      <c r="K120" s="20">
        <v>0.0538898222148418</v>
      </c>
      <c r="L120" s="20">
        <v>0.0555655062198639</v>
      </c>
      <c r="M120" s="20">
        <v>0.0571705996990204</v>
      </c>
      <c r="N120" s="20">
        <v>0.0585184134542942</v>
      </c>
      <c r="O120" s="20">
        <v>0.0594119392335415</v>
      </c>
      <c r="P120" s="20">
        <v>0.0602746680378914</v>
      </c>
      <c r="Q120" s="20">
        <v>0.0609451793134212</v>
      </c>
      <c r="R120" s="20">
        <v>0.0614754743874073</v>
      </c>
      <c r="S120" s="20">
        <v>0.0622847005724907</v>
      </c>
      <c r="T120" s="20">
        <v>0.0631092041730881</v>
      </c>
      <c r="U120" s="20">
        <v>0.0640762522816658</v>
      </c>
      <c r="V120" s="20">
        <v>0.0647972151637077</v>
      </c>
      <c r="W120" s="20">
        <v>0.0655821040272713</v>
      </c>
      <c r="X120" s="20">
        <v>0.0664158388972282</v>
      </c>
      <c r="Y120" s="20">
        <v>0.067126102745533</v>
      </c>
      <c r="Z120" s="20">
        <v>0.0679717734456062</v>
      </c>
      <c r="AA120" s="20">
        <v>0.0685991495847702</v>
      </c>
      <c r="AB120" s="21">
        <v>0.017869439125061</v>
      </c>
    </row>
    <row r="121" spans="1:28" ht="12">
      <c r="A121" s="22" t="s">
        <v>165</v>
      </c>
      <c r="B121" s="20">
        <v>0.259336858987808</v>
      </c>
      <c r="C121" s="20">
        <v>0.230177998542786</v>
      </c>
      <c r="D121" s="20">
        <v>0.110517412424088</v>
      </c>
      <c r="E121" s="20">
        <v>0.0956912562251091</v>
      </c>
      <c r="F121" s="20">
        <v>0.130868598818779</v>
      </c>
      <c r="G121" s="20">
        <v>0.129565745592117</v>
      </c>
      <c r="H121" s="20">
        <v>0.134745523333549</v>
      </c>
      <c r="I121" s="20">
        <v>0.142171666026115</v>
      </c>
      <c r="J121" s="20">
        <v>0.164503157138824</v>
      </c>
      <c r="K121" s="20">
        <v>0.135283544659615</v>
      </c>
      <c r="L121" s="20">
        <v>0.143195763230324</v>
      </c>
      <c r="M121" s="20">
        <v>0.136723726987839</v>
      </c>
      <c r="N121" s="20">
        <v>0.148553103208542</v>
      </c>
      <c r="O121" s="20">
        <v>0.154569864273071</v>
      </c>
      <c r="P121" s="20">
        <v>0.161586880683899</v>
      </c>
      <c r="Q121" s="20">
        <v>0.164081588387489</v>
      </c>
      <c r="R121" s="20">
        <v>0.171663135290146</v>
      </c>
      <c r="S121" s="20">
        <v>0.170176267623901</v>
      </c>
      <c r="T121" s="20">
        <v>0.169989079236984</v>
      </c>
      <c r="U121" s="20">
        <v>0.172730788588524</v>
      </c>
      <c r="V121" s="20">
        <v>0.167621985077858</v>
      </c>
      <c r="W121" s="20">
        <v>0.165496587753296</v>
      </c>
      <c r="X121" s="20">
        <v>0.163023069500923</v>
      </c>
      <c r="Y121" s="20">
        <v>0.155754998326302</v>
      </c>
      <c r="Z121" s="20">
        <v>0.163997247815132</v>
      </c>
      <c r="AA121" s="20">
        <v>0.16177099943161</v>
      </c>
      <c r="AB121" s="21">
        <v>-0.0145871937274933</v>
      </c>
    </row>
    <row r="122" spans="1:28" ht="12">
      <c r="A122" s="22" t="s">
        <v>189</v>
      </c>
      <c r="B122" s="20">
        <v>0.0460474081337452</v>
      </c>
      <c r="C122" s="20">
        <v>0.0487173981964588</v>
      </c>
      <c r="D122" s="20">
        <v>0.0527205318212509</v>
      </c>
      <c r="E122" s="20">
        <v>0.0493050552904606</v>
      </c>
      <c r="F122" s="20">
        <v>0.0487802252173424</v>
      </c>
      <c r="G122" s="20">
        <v>0.047376312315464</v>
      </c>
      <c r="H122" s="20">
        <v>0.0464173890650272</v>
      </c>
      <c r="I122" s="20">
        <v>0.0463165566325188</v>
      </c>
      <c r="J122" s="20">
        <v>0.0452430099248886</v>
      </c>
      <c r="K122" s="20">
        <v>0.0457342341542244</v>
      </c>
      <c r="L122" s="20">
        <v>0.0464789345860481</v>
      </c>
      <c r="M122" s="20">
        <v>0.0471734181046486</v>
      </c>
      <c r="N122" s="20">
        <v>0.0477045252919197</v>
      </c>
      <c r="O122" s="20">
        <v>0.0478823408484459</v>
      </c>
      <c r="P122" s="20">
        <v>0.0482119657099247</v>
      </c>
      <c r="Q122" s="20">
        <v>0.0484372042119503</v>
      </c>
      <c r="R122" s="20">
        <v>0.0485197305679321</v>
      </c>
      <c r="S122" s="20">
        <v>0.0486744493246078</v>
      </c>
      <c r="T122" s="20">
        <v>0.0487839579582214</v>
      </c>
      <c r="U122" s="20">
        <v>0.0491132102906704</v>
      </c>
      <c r="V122" s="20">
        <v>0.0492827743291855</v>
      </c>
      <c r="W122" s="20">
        <v>0.049461156129837</v>
      </c>
      <c r="X122" s="20">
        <v>0.0496022552251816</v>
      </c>
      <c r="Y122" s="20">
        <v>0.0497001223266125</v>
      </c>
      <c r="Z122" s="20">
        <v>0.049869030714035</v>
      </c>
      <c r="AA122" s="20">
        <v>0.0499452091753483</v>
      </c>
      <c r="AB122" s="21">
        <v>0.00103763796389103</v>
      </c>
    </row>
    <row r="123" spans="1:28" ht="12">
      <c r="A123" s="22" t="s">
        <v>89</v>
      </c>
      <c r="B123" s="20">
        <v>1.87128555774689</v>
      </c>
      <c r="C123" s="20">
        <v>1.85973513126373</v>
      </c>
      <c r="D123" s="20">
        <v>1.7442272901535</v>
      </c>
      <c r="E123" s="20">
        <v>1.7675324678421</v>
      </c>
      <c r="F123" s="20">
        <v>1.82383120059967</v>
      </c>
      <c r="G123" s="20">
        <v>1.84640085697174</v>
      </c>
      <c r="H123" s="20">
        <v>1.88166725635529</v>
      </c>
      <c r="I123" s="20">
        <v>1.91938960552216</v>
      </c>
      <c r="J123" s="20">
        <v>1.97143578529358</v>
      </c>
      <c r="K123" s="20">
        <v>1.97005045413971</v>
      </c>
      <c r="L123" s="20">
        <v>2.0086498260498</v>
      </c>
      <c r="M123" s="20">
        <v>2.02951741218567</v>
      </c>
      <c r="N123" s="20">
        <v>2.0679452419281</v>
      </c>
      <c r="O123" s="20">
        <v>2.09590840339661</v>
      </c>
      <c r="P123" s="20">
        <v>2.1231484413147</v>
      </c>
      <c r="Q123" s="20">
        <v>2.14422369003296</v>
      </c>
      <c r="R123" s="20">
        <v>2.17062377929688</v>
      </c>
      <c r="S123" s="20">
        <v>2.18722081184387</v>
      </c>
      <c r="T123" s="20">
        <v>2.20508718490601</v>
      </c>
      <c r="U123" s="20">
        <v>2.22724866867065</v>
      </c>
      <c r="V123" s="20">
        <v>2.23875713348389</v>
      </c>
      <c r="W123" s="20">
        <v>2.25156474113464</v>
      </c>
      <c r="X123" s="20">
        <v>2.26686835289001</v>
      </c>
      <c r="Y123" s="20">
        <v>2.27952718734741</v>
      </c>
      <c r="Z123" s="20">
        <v>2.31166338920593</v>
      </c>
      <c r="AA123" s="20">
        <v>2.3293662071228</v>
      </c>
      <c r="AB123" s="21">
        <v>0.00942590355873108</v>
      </c>
    </row>
    <row r="124" spans="1:28" ht="12">
      <c r="A124" s="22" t="s">
        <v>90</v>
      </c>
      <c r="B124" s="20">
        <v>0.75220787525177</v>
      </c>
      <c r="C124" s="20">
        <v>0.800979435443878</v>
      </c>
      <c r="D124" s="20">
        <v>0.915658295154572</v>
      </c>
      <c r="E124" s="20">
        <v>0.947427153587341</v>
      </c>
      <c r="F124" s="20">
        <v>0.942528307437897</v>
      </c>
      <c r="G124" s="20">
        <v>0.933477759361267</v>
      </c>
      <c r="H124" s="20">
        <v>0.942219376564026</v>
      </c>
      <c r="I124" s="20">
        <v>0.95402193069458</v>
      </c>
      <c r="J124" s="20">
        <v>0.970615863800049</v>
      </c>
      <c r="K124" s="20">
        <v>1.00390088558197</v>
      </c>
      <c r="L124" s="20">
        <v>1.01247274875641</v>
      </c>
      <c r="M124" s="20">
        <v>1.02961421012878</v>
      </c>
      <c r="N124" s="20">
        <v>1.04314959049225</v>
      </c>
      <c r="O124" s="20">
        <v>1.05096125602722</v>
      </c>
      <c r="P124" s="20">
        <v>1.06735622882843</v>
      </c>
      <c r="Q124" s="20">
        <v>1.07404756546021</v>
      </c>
      <c r="R124" s="20">
        <v>1.08168482780457</v>
      </c>
      <c r="S124" s="20">
        <v>1.09890282154083</v>
      </c>
      <c r="T124" s="20">
        <v>1.1121141910553</v>
      </c>
      <c r="U124" s="20">
        <v>1.12831342220306</v>
      </c>
      <c r="V124" s="20">
        <v>1.12786746025085</v>
      </c>
      <c r="W124" s="20">
        <v>1.15228581428528</v>
      </c>
      <c r="X124" s="20">
        <v>1.18719232082367</v>
      </c>
      <c r="Y124" s="20">
        <v>1.20439839363098</v>
      </c>
      <c r="Z124" s="20">
        <v>1.22392153739929</v>
      </c>
      <c r="AA124" s="20">
        <v>1.24841022491455</v>
      </c>
      <c r="AB124" s="21">
        <v>0.0186633121967316</v>
      </c>
    </row>
    <row r="125" spans="1:28" ht="12">
      <c r="A125" s="22" t="s">
        <v>172</v>
      </c>
      <c r="B125" s="20">
        <v>0</v>
      </c>
      <c r="C125" s="20">
        <v>0</v>
      </c>
      <c r="D125" s="20">
        <v>0</v>
      </c>
      <c r="E125" s="20">
        <v>0</v>
      </c>
      <c r="F125" s="20">
        <v>0</v>
      </c>
      <c r="G125" s="20">
        <v>0</v>
      </c>
      <c r="H125" s="20">
        <v>0</v>
      </c>
      <c r="I125" s="20">
        <v>0</v>
      </c>
      <c r="J125" s="20">
        <v>0</v>
      </c>
      <c r="K125" s="20">
        <v>0</v>
      </c>
      <c r="L125" s="20">
        <v>0</v>
      </c>
      <c r="M125" s="20">
        <v>0</v>
      </c>
      <c r="N125" s="20">
        <v>0</v>
      </c>
      <c r="O125" s="20">
        <v>0</v>
      </c>
      <c r="P125" s="20">
        <v>0</v>
      </c>
      <c r="Q125" s="20">
        <v>0</v>
      </c>
      <c r="R125" s="20">
        <v>0</v>
      </c>
      <c r="S125" s="20">
        <v>0</v>
      </c>
      <c r="T125" s="20">
        <v>0</v>
      </c>
      <c r="U125" s="20">
        <v>0</v>
      </c>
      <c r="V125" s="20">
        <v>0</v>
      </c>
      <c r="W125" s="20">
        <v>0</v>
      </c>
      <c r="X125" s="20">
        <v>0</v>
      </c>
      <c r="Y125" s="20">
        <v>0</v>
      </c>
      <c r="Z125" s="20">
        <v>0</v>
      </c>
      <c r="AA125" s="20">
        <v>0</v>
      </c>
      <c r="AB125" s="25" t="s">
        <v>173</v>
      </c>
    </row>
    <row r="126" spans="1:28" ht="12">
      <c r="A126" s="22" t="s">
        <v>190</v>
      </c>
      <c r="B126" s="20">
        <v>0.00673506641760468</v>
      </c>
      <c r="C126" s="20">
        <v>0.00640430254861712</v>
      </c>
      <c r="D126" s="20">
        <v>0.00538748456165195</v>
      </c>
      <c r="E126" s="20">
        <v>0.00589674850925803</v>
      </c>
      <c r="F126" s="20">
        <v>0.00576950283721089</v>
      </c>
      <c r="G126" s="20">
        <v>0.00570148834958673</v>
      </c>
      <c r="H126" s="20">
        <v>0.00575978960841894</v>
      </c>
      <c r="I126" s="20">
        <v>0.00591211393475533</v>
      </c>
      <c r="J126" s="20">
        <v>0.00610344996675849</v>
      </c>
      <c r="K126" s="20">
        <v>0.00650582183152437</v>
      </c>
      <c r="L126" s="20">
        <v>0.00671813730150461</v>
      </c>
      <c r="M126" s="20">
        <v>0.00685233948752284</v>
      </c>
      <c r="N126" s="20">
        <v>0.00695768371224403</v>
      </c>
      <c r="O126" s="20">
        <v>0.00701727997511625</v>
      </c>
      <c r="P126" s="20">
        <v>0.0071465652436018</v>
      </c>
      <c r="Q126" s="20">
        <v>0.00719761289656162</v>
      </c>
      <c r="R126" s="20">
        <v>0.00725652789697051</v>
      </c>
      <c r="S126" s="20">
        <v>0.00739320041611791</v>
      </c>
      <c r="T126" s="20">
        <v>0.00749709084630013</v>
      </c>
      <c r="U126" s="20">
        <v>0.00762498751282692</v>
      </c>
      <c r="V126" s="20">
        <v>0.00761796440929174</v>
      </c>
      <c r="W126" s="20">
        <v>0.00781245203688741</v>
      </c>
      <c r="X126" s="20">
        <v>0.00809134729206562</v>
      </c>
      <c r="Y126" s="20">
        <v>0.00822701305150986</v>
      </c>
      <c r="Z126" s="20">
        <v>0.00838149059563875</v>
      </c>
      <c r="AA126" s="20">
        <v>0.00857677403837442</v>
      </c>
      <c r="AB126" s="21">
        <v>0.0122446870803833</v>
      </c>
    </row>
    <row r="127" spans="1:28" ht="12">
      <c r="A127" s="22" t="s">
        <v>174</v>
      </c>
      <c r="B127" s="20">
        <v>0.75894296169281</v>
      </c>
      <c r="C127" s="20">
        <v>0.807383716106415</v>
      </c>
      <c r="D127" s="20">
        <v>0.921045780181885</v>
      </c>
      <c r="E127" s="20">
        <v>0.953323900699615</v>
      </c>
      <c r="F127" s="20">
        <v>0.948297798633575</v>
      </c>
      <c r="G127" s="20">
        <v>0.939179241657257</v>
      </c>
      <c r="H127" s="20">
        <v>0.947979152202606</v>
      </c>
      <c r="I127" s="20">
        <v>0.959934055805206</v>
      </c>
      <c r="J127" s="20">
        <v>0.976719319820404</v>
      </c>
      <c r="K127" s="20">
        <v>1.0104067325592</v>
      </c>
      <c r="L127" s="20">
        <v>1.01919090747833</v>
      </c>
      <c r="M127" s="20">
        <v>1.03646659851074</v>
      </c>
      <c r="N127" s="20">
        <v>1.05010724067688</v>
      </c>
      <c r="O127" s="20">
        <v>1.05797851085663</v>
      </c>
      <c r="P127" s="20">
        <v>1.074502825737</v>
      </c>
      <c r="Q127" s="20">
        <v>1.0812451839447</v>
      </c>
      <c r="R127" s="20">
        <v>1.0889413356781</v>
      </c>
      <c r="S127" s="20">
        <v>1.10629606246948</v>
      </c>
      <c r="T127" s="20">
        <v>1.11961126327515</v>
      </c>
      <c r="U127" s="20">
        <v>1.1359384059906</v>
      </c>
      <c r="V127" s="20">
        <v>1.13548541069031</v>
      </c>
      <c r="W127" s="20">
        <v>1.16009831428528</v>
      </c>
      <c r="X127" s="20">
        <v>1.19528365135193</v>
      </c>
      <c r="Y127" s="20">
        <v>1.21262538433075</v>
      </c>
      <c r="Z127" s="20">
        <v>1.23230302333832</v>
      </c>
      <c r="AA127" s="20">
        <v>1.25698697566986</v>
      </c>
      <c r="AB127" s="21">
        <v>0.0186158967018127</v>
      </c>
    </row>
    <row r="128" spans="1:28" ht="12">
      <c r="A128" s="22" t="s">
        <v>175</v>
      </c>
      <c r="B128" s="20">
        <v>0</v>
      </c>
      <c r="C128" s="20">
        <v>0</v>
      </c>
      <c r="D128" s="20">
        <v>0</v>
      </c>
      <c r="E128" s="20">
        <v>0</v>
      </c>
      <c r="F128" s="20">
        <v>0</v>
      </c>
      <c r="G128" s="20">
        <v>0</v>
      </c>
      <c r="H128" s="20">
        <v>0</v>
      </c>
      <c r="I128" s="20">
        <v>0</v>
      </c>
      <c r="J128" s="20">
        <v>0</v>
      </c>
      <c r="K128" s="20">
        <v>0</v>
      </c>
      <c r="L128" s="20">
        <v>0</v>
      </c>
      <c r="M128" s="20">
        <v>0</v>
      </c>
      <c r="N128" s="20">
        <v>0</v>
      </c>
      <c r="O128" s="20">
        <v>0</v>
      </c>
      <c r="P128" s="20">
        <v>0</v>
      </c>
      <c r="Q128" s="20">
        <v>0</v>
      </c>
      <c r="R128" s="20">
        <v>0</v>
      </c>
      <c r="S128" s="20">
        <v>0</v>
      </c>
      <c r="T128" s="20">
        <v>0</v>
      </c>
      <c r="U128" s="20">
        <v>0</v>
      </c>
      <c r="V128" s="20">
        <v>0</v>
      </c>
      <c r="W128" s="20">
        <v>0</v>
      </c>
      <c r="X128" s="20">
        <v>0</v>
      </c>
      <c r="Y128" s="20">
        <v>0</v>
      </c>
      <c r="Z128" s="20">
        <v>0</v>
      </c>
      <c r="AA128" s="20">
        <v>0</v>
      </c>
      <c r="AB128" s="25" t="s">
        <v>173</v>
      </c>
    </row>
    <row r="129" spans="1:28" ht="12">
      <c r="A129" s="22" t="s">
        <v>176</v>
      </c>
      <c r="B129" s="20">
        <v>0.203714713454247</v>
      </c>
      <c r="C129" s="20">
        <v>0.197647839784622</v>
      </c>
      <c r="D129" s="20">
        <v>0.198127776384354</v>
      </c>
      <c r="E129" s="20">
        <v>0.199102506041527</v>
      </c>
      <c r="F129" s="20">
        <v>0.20467472076416</v>
      </c>
      <c r="G129" s="20">
        <v>0.211086049675941</v>
      </c>
      <c r="H129" s="20">
        <v>0.218893840909004</v>
      </c>
      <c r="I129" s="20">
        <v>0.225143596529961</v>
      </c>
      <c r="J129" s="20">
        <v>0.222898006439209</v>
      </c>
      <c r="K129" s="20">
        <v>0.222910150885582</v>
      </c>
      <c r="L129" s="20">
        <v>0.222944617271423</v>
      </c>
      <c r="M129" s="20">
        <v>0.222966402769089</v>
      </c>
      <c r="N129" s="20">
        <v>0.222993031144142</v>
      </c>
      <c r="O129" s="20">
        <v>0.22301173210144</v>
      </c>
      <c r="P129" s="20">
        <v>0.223029926419258</v>
      </c>
      <c r="Q129" s="20">
        <v>0.223039522767067</v>
      </c>
      <c r="R129" s="20">
        <v>0.223454147577286</v>
      </c>
      <c r="S129" s="20">
        <v>0.223045691847801</v>
      </c>
      <c r="T129" s="20">
        <v>0.223043516278267</v>
      </c>
      <c r="U129" s="20">
        <v>0.223468422889709</v>
      </c>
      <c r="V129" s="20">
        <v>0.223466977477074</v>
      </c>
      <c r="W129" s="20">
        <v>0.223468080163002</v>
      </c>
      <c r="X129" s="20">
        <v>0.223462238907814</v>
      </c>
      <c r="Y129" s="20">
        <v>0.223468601703644</v>
      </c>
      <c r="Z129" s="20">
        <v>0.223466277122498</v>
      </c>
      <c r="AA129" s="20">
        <v>0.223465025424957</v>
      </c>
      <c r="AB129" s="21">
        <v>0.00512844145298004</v>
      </c>
    </row>
    <row r="130" spans="1:28" ht="12">
      <c r="A130" s="22" t="s">
        <v>177</v>
      </c>
      <c r="B130" s="20">
        <v>0</v>
      </c>
      <c r="C130" s="20">
        <v>0</v>
      </c>
      <c r="D130" s="20">
        <v>0</v>
      </c>
      <c r="E130" s="20">
        <v>0</v>
      </c>
      <c r="F130" s="20">
        <v>0</v>
      </c>
      <c r="G130" s="20">
        <v>0</v>
      </c>
      <c r="H130" s="20">
        <v>0</v>
      </c>
      <c r="I130" s="20">
        <v>0</v>
      </c>
      <c r="J130" s="20">
        <v>0</v>
      </c>
      <c r="K130" s="20">
        <v>0</v>
      </c>
      <c r="L130" s="20">
        <v>0</v>
      </c>
      <c r="M130" s="20">
        <v>0</v>
      </c>
      <c r="N130" s="20">
        <v>0</v>
      </c>
      <c r="O130" s="20">
        <v>0</v>
      </c>
      <c r="P130" s="20">
        <v>0</v>
      </c>
      <c r="Q130" s="20">
        <v>0</v>
      </c>
      <c r="R130" s="20">
        <v>0</v>
      </c>
      <c r="S130" s="20">
        <v>0</v>
      </c>
      <c r="T130" s="20">
        <v>0</v>
      </c>
      <c r="U130" s="20">
        <v>0</v>
      </c>
      <c r="V130" s="20">
        <v>0</v>
      </c>
      <c r="W130" s="20">
        <v>0</v>
      </c>
      <c r="X130" s="20">
        <v>0</v>
      </c>
      <c r="Y130" s="20">
        <v>0</v>
      </c>
      <c r="Z130" s="20">
        <v>0</v>
      </c>
      <c r="AA130" s="20">
        <v>0</v>
      </c>
      <c r="AB130" s="25" t="s">
        <v>173</v>
      </c>
    </row>
    <row r="131" spans="1:28" ht="12">
      <c r="A131" s="22" t="s">
        <v>178</v>
      </c>
      <c r="B131" s="20">
        <v>0.203714713454247</v>
      </c>
      <c r="C131" s="20">
        <v>0.197647839784622</v>
      </c>
      <c r="D131" s="20">
        <v>0.198127776384354</v>
      </c>
      <c r="E131" s="20">
        <v>0.199102506041527</v>
      </c>
      <c r="F131" s="20">
        <v>0.20467472076416</v>
      </c>
      <c r="G131" s="20">
        <v>0.211086049675941</v>
      </c>
      <c r="H131" s="20">
        <v>0.218893840909004</v>
      </c>
      <c r="I131" s="20">
        <v>0.225143596529961</v>
      </c>
      <c r="J131" s="20">
        <v>0.222898006439209</v>
      </c>
      <c r="K131" s="20">
        <v>0.222910150885582</v>
      </c>
      <c r="L131" s="20">
        <v>0.222944617271423</v>
      </c>
      <c r="M131" s="20">
        <v>0.222966402769089</v>
      </c>
      <c r="N131" s="20">
        <v>0.222993031144142</v>
      </c>
      <c r="O131" s="20">
        <v>0.22301173210144</v>
      </c>
      <c r="P131" s="20">
        <v>0.223029926419258</v>
      </c>
      <c r="Q131" s="20">
        <v>0.223039522767067</v>
      </c>
      <c r="R131" s="20">
        <v>0.223454147577286</v>
      </c>
      <c r="S131" s="20">
        <v>0.223045691847801</v>
      </c>
      <c r="T131" s="20">
        <v>0.223043516278267</v>
      </c>
      <c r="U131" s="20">
        <v>0.223468422889709</v>
      </c>
      <c r="V131" s="20">
        <v>0.223466977477074</v>
      </c>
      <c r="W131" s="20">
        <v>0.223468080163002</v>
      </c>
      <c r="X131" s="20">
        <v>0.223462238907814</v>
      </c>
      <c r="Y131" s="20">
        <v>0.223468601703644</v>
      </c>
      <c r="Z131" s="20">
        <v>0.223466277122498</v>
      </c>
      <c r="AA131" s="20">
        <v>0.223465025424957</v>
      </c>
      <c r="AB131" s="21">
        <v>0.00512844145298004</v>
      </c>
    </row>
    <row r="132" spans="1:28" ht="12">
      <c r="A132" s="22" t="s">
        <v>193</v>
      </c>
      <c r="B132" s="20">
        <v>0.354200392961502</v>
      </c>
      <c r="C132" s="20">
        <v>0.360926061868668</v>
      </c>
      <c r="D132" s="20">
        <v>0.362877905368805</v>
      </c>
      <c r="E132" s="20">
        <v>0.363687247037888</v>
      </c>
      <c r="F132" s="20">
        <v>0.364496648311615</v>
      </c>
      <c r="G132" s="20">
        <v>0.365306198596954</v>
      </c>
      <c r="H132" s="20">
        <v>0.366115719079971</v>
      </c>
      <c r="I132" s="20">
        <v>0.368693709373474</v>
      </c>
      <c r="J132" s="20">
        <v>0.369503170251846</v>
      </c>
      <c r="K132" s="20">
        <v>0.370312660932541</v>
      </c>
      <c r="L132" s="20">
        <v>0.371122002601624</v>
      </c>
      <c r="M132" s="20">
        <v>0.371931403875351</v>
      </c>
      <c r="N132" s="20">
        <v>0.371931403875351</v>
      </c>
      <c r="O132" s="20">
        <v>0.371931403875351</v>
      </c>
      <c r="P132" s="20">
        <v>0.371931403875351</v>
      </c>
      <c r="Q132" s="20">
        <v>0.371931403875351</v>
      </c>
      <c r="R132" s="20">
        <v>0.371931403875351</v>
      </c>
      <c r="S132" s="20">
        <v>0.371931403875351</v>
      </c>
      <c r="T132" s="20">
        <v>0.371931403875351</v>
      </c>
      <c r="U132" s="20">
        <v>0.371931403875351</v>
      </c>
      <c r="V132" s="20">
        <v>0.371931403875351</v>
      </c>
      <c r="W132" s="20">
        <v>0.371931403875351</v>
      </c>
      <c r="X132" s="20">
        <v>0.371931433677673</v>
      </c>
      <c r="Y132" s="20">
        <v>0.371931403875351</v>
      </c>
      <c r="Z132" s="20">
        <v>0.371931403875351</v>
      </c>
      <c r="AA132" s="20">
        <v>0.371931403875351</v>
      </c>
      <c r="AB132" s="21">
        <v>0.00125229626893997</v>
      </c>
    </row>
    <row r="133" spans="1:28" ht="12">
      <c r="A133" s="22" t="s">
        <v>197</v>
      </c>
      <c r="B133" s="20">
        <v>0.302192449569702</v>
      </c>
      <c r="C133" s="20">
        <v>0.287173241376877</v>
      </c>
      <c r="D133" s="20">
        <v>0.294077455997467</v>
      </c>
      <c r="E133" s="20">
        <v>0.308611869812012</v>
      </c>
      <c r="F133" s="20">
        <v>0.313474595546722</v>
      </c>
      <c r="G133" s="20">
        <v>0.315644025802612</v>
      </c>
      <c r="H133" s="20">
        <v>0.31961578130722</v>
      </c>
      <c r="I133" s="20">
        <v>0.324530601501465</v>
      </c>
      <c r="J133" s="20">
        <v>0.329093724489212</v>
      </c>
      <c r="K133" s="20">
        <v>0.338972866535187</v>
      </c>
      <c r="L133" s="20">
        <v>0.346739202737808</v>
      </c>
      <c r="M133" s="20">
        <v>0.355366885662079</v>
      </c>
      <c r="N133" s="20">
        <v>0.363340258598328</v>
      </c>
      <c r="O133" s="20">
        <v>0.37094908952713</v>
      </c>
      <c r="P133" s="20">
        <v>0.378628313541412</v>
      </c>
      <c r="Q133" s="20">
        <v>0.385834991931915</v>
      </c>
      <c r="R133" s="20">
        <v>0.393214583396912</v>
      </c>
      <c r="S133" s="20">
        <v>0.402432262897491</v>
      </c>
      <c r="T133" s="20">
        <v>0.409054905176163</v>
      </c>
      <c r="U133" s="20">
        <v>0.416491270065308</v>
      </c>
      <c r="V133" s="20">
        <v>0.424033343791962</v>
      </c>
      <c r="W133" s="20">
        <v>0.427275359630585</v>
      </c>
      <c r="X133" s="20">
        <v>0.430587708950043</v>
      </c>
      <c r="Y133" s="20">
        <v>0.432923078536987</v>
      </c>
      <c r="Z133" s="20">
        <v>0.435310393571854</v>
      </c>
      <c r="AA133" s="20">
        <v>0.437160313129425</v>
      </c>
      <c r="AB133" s="21">
        <v>0.0176631093025208</v>
      </c>
    </row>
    <row r="134" spans="1:28" ht="12">
      <c r="A134" s="22" t="s">
        <v>187</v>
      </c>
      <c r="B134" s="20">
        <v>0</v>
      </c>
      <c r="C134" s="20">
        <v>0</v>
      </c>
      <c r="D134" s="20">
        <v>0</v>
      </c>
      <c r="E134" s="20">
        <v>0</v>
      </c>
      <c r="F134" s="20">
        <v>0</v>
      </c>
      <c r="G134" s="20">
        <v>2.9217136443549E-07</v>
      </c>
      <c r="H134" s="20">
        <v>8.30981434774003E-07</v>
      </c>
      <c r="I134" s="20">
        <v>1.4801289580646E-06</v>
      </c>
      <c r="J134" s="20">
        <v>2.2541159978573E-06</v>
      </c>
      <c r="K134" s="20">
        <v>3.26128815686388E-06</v>
      </c>
      <c r="L134" s="20">
        <v>5.05698289998691E-06</v>
      </c>
      <c r="M134" s="20">
        <v>7.73531155573437E-06</v>
      </c>
      <c r="N134" s="20">
        <v>1.13127061922569E-05</v>
      </c>
      <c r="O134" s="20">
        <v>1.60058698384091E-05</v>
      </c>
      <c r="P134" s="20">
        <v>1.9953768060077E-05</v>
      </c>
      <c r="Q134" s="20">
        <v>2.29753459279891E-05</v>
      </c>
      <c r="R134" s="20">
        <v>2.65257476712577E-05</v>
      </c>
      <c r="S134" s="20">
        <v>2.90773750748485E-05</v>
      </c>
      <c r="T134" s="20">
        <v>3.22422856697813E-05</v>
      </c>
      <c r="U134" s="20">
        <v>3.69421359209809E-05</v>
      </c>
      <c r="V134" s="20">
        <v>4.08646992582362E-05</v>
      </c>
      <c r="W134" s="20">
        <v>4.58087233710103E-05</v>
      </c>
      <c r="X134" s="20">
        <v>5.34508726559579E-05</v>
      </c>
      <c r="Y134" s="20">
        <v>6.25894390395842E-05</v>
      </c>
      <c r="Z134" s="20">
        <v>7.54316861275584E-05</v>
      </c>
      <c r="AA134" s="20">
        <v>9.2056674475316E-05</v>
      </c>
      <c r="AB134" s="25" t="s">
        <v>173</v>
      </c>
    </row>
    <row r="135" spans="1:28" ht="12">
      <c r="A135" s="22" t="s">
        <v>195</v>
      </c>
      <c r="B135" s="20">
        <v>0.151622593402863</v>
      </c>
      <c r="C135" s="20">
        <v>0.129020869731903</v>
      </c>
      <c r="D135" s="20">
        <v>0.16719251871109</v>
      </c>
      <c r="E135" s="20">
        <v>0.212940335273743</v>
      </c>
      <c r="F135" s="20">
        <v>0.192677140235901</v>
      </c>
      <c r="G135" s="20">
        <v>0.200807794928551</v>
      </c>
      <c r="H135" s="20">
        <v>0.142313376069069</v>
      </c>
      <c r="I135" s="20">
        <v>0.155010789632797</v>
      </c>
      <c r="J135" s="20">
        <v>0.170112311840057</v>
      </c>
      <c r="K135" s="20">
        <v>0.156756997108459</v>
      </c>
      <c r="L135" s="20">
        <v>0.178707540035248</v>
      </c>
      <c r="M135" s="20">
        <v>0.175194829702377</v>
      </c>
      <c r="N135" s="20">
        <v>0.1799396276474</v>
      </c>
      <c r="O135" s="20">
        <v>0.168301105499268</v>
      </c>
      <c r="P135" s="20">
        <v>0.155291944742203</v>
      </c>
      <c r="Q135" s="20">
        <v>0.165241211652756</v>
      </c>
      <c r="R135" s="20">
        <v>0.151677682995796</v>
      </c>
      <c r="S135" s="20">
        <v>0.134151592850685</v>
      </c>
      <c r="T135" s="20">
        <v>0.111676268279552</v>
      </c>
      <c r="U135" s="20">
        <v>0.0882397368550301</v>
      </c>
      <c r="V135" s="20">
        <v>0.106219850480556</v>
      </c>
      <c r="W135" s="20">
        <v>0.0844973027706146</v>
      </c>
      <c r="X135" s="20">
        <v>0.0656379982829094</v>
      </c>
      <c r="Y135" s="20">
        <v>0.054099079221487</v>
      </c>
      <c r="Z135" s="20">
        <v>0.0502424500882626</v>
      </c>
      <c r="AA135" s="20">
        <v>0.0426966324448586</v>
      </c>
      <c r="AB135" s="21">
        <v>-0.0450318193435669</v>
      </c>
    </row>
    <row r="136" spans="1:28" ht="12">
      <c r="A136" s="22" t="s">
        <v>163</v>
      </c>
      <c r="B136" s="20">
        <v>3.64195966720581</v>
      </c>
      <c r="C136" s="20">
        <v>3.64188742637634</v>
      </c>
      <c r="D136" s="20">
        <v>3.68754935264587</v>
      </c>
      <c r="E136" s="20">
        <v>3.80519890785217</v>
      </c>
      <c r="F136" s="20">
        <v>3.84745311737061</v>
      </c>
      <c r="G136" s="20">
        <v>3.87842512130737</v>
      </c>
      <c r="H136" s="20">
        <v>3.87658667564392</v>
      </c>
      <c r="I136" s="20">
        <v>3.95270442962646</v>
      </c>
      <c r="J136" s="20">
        <v>4.03976535797119</v>
      </c>
      <c r="K136" s="20">
        <v>4.06941366195679</v>
      </c>
      <c r="L136" s="20">
        <v>4.1473593711853</v>
      </c>
      <c r="M136" s="20">
        <v>4.19145154953003</v>
      </c>
      <c r="N136" s="20">
        <v>4.25626850128174</v>
      </c>
      <c r="O136" s="20">
        <v>4.28809642791748</v>
      </c>
      <c r="P136" s="20">
        <v>4.32655334472656</v>
      </c>
      <c r="Q136" s="20">
        <v>4.37153911590576</v>
      </c>
      <c r="R136" s="20">
        <v>4.39986991882324</v>
      </c>
      <c r="S136" s="20">
        <v>4.4251070022583</v>
      </c>
      <c r="T136" s="20">
        <v>4.44043684005737</v>
      </c>
      <c r="U136" s="20">
        <v>4.46335506439209</v>
      </c>
      <c r="V136" s="20">
        <v>4.49993515014648</v>
      </c>
      <c r="W136" s="20">
        <v>4.51888084411621</v>
      </c>
      <c r="X136" s="20">
        <v>4.55382490158081</v>
      </c>
      <c r="Y136" s="20">
        <v>4.5746374130249</v>
      </c>
      <c r="Z136" s="20">
        <v>4.62499237060547</v>
      </c>
      <c r="AA136" s="20">
        <v>4.66169881820679</v>
      </c>
      <c r="AB136" s="21">
        <v>0.0103396654129028</v>
      </c>
    </row>
    <row r="138" ht="12">
      <c r="A138" s="22" t="s">
        <v>198</v>
      </c>
    </row>
    <row r="140" spans="1:28" ht="12">
      <c r="A140" s="22" t="s">
        <v>199</v>
      </c>
      <c r="B140" s="20">
        <v>2.78761720657349</v>
      </c>
      <c r="C140" s="20">
        <v>2.76318645477295</v>
      </c>
      <c r="D140" s="20">
        <v>2.75518703460693</v>
      </c>
      <c r="E140" s="20">
        <v>2.83439159393311</v>
      </c>
      <c r="F140" s="20">
        <v>2.88113594055176</v>
      </c>
      <c r="G140" s="20">
        <v>2.92120671272278</v>
      </c>
      <c r="H140" s="20">
        <v>2.96978306770325</v>
      </c>
      <c r="I140" s="20">
        <v>3.01926040649414</v>
      </c>
      <c r="J140" s="20">
        <v>3.06691336631775</v>
      </c>
      <c r="K140" s="20">
        <v>3.11337876319885</v>
      </c>
      <c r="L140" s="20">
        <v>3.16388154029846</v>
      </c>
      <c r="M140" s="20">
        <v>3.21028113365173</v>
      </c>
      <c r="N140" s="20">
        <v>3.2540283203125</v>
      </c>
      <c r="O140" s="20">
        <v>3.29019093513489</v>
      </c>
      <c r="P140" s="20">
        <v>3.32611036300659</v>
      </c>
      <c r="Q140" s="20">
        <v>3.35890913009644</v>
      </c>
      <c r="R140" s="20">
        <v>3.3912398815155</v>
      </c>
      <c r="S140" s="20">
        <v>3.42341876029968</v>
      </c>
      <c r="T140" s="20">
        <v>3.45857715606689</v>
      </c>
      <c r="U140" s="20">
        <v>3.49676656723022</v>
      </c>
      <c r="V140" s="20">
        <v>3.53153657913208</v>
      </c>
      <c r="W140" s="20">
        <v>3.56382584571838</v>
      </c>
      <c r="X140" s="20">
        <v>3.60362911224365</v>
      </c>
      <c r="Y140" s="20">
        <v>3.64484024047852</v>
      </c>
      <c r="Z140" s="20">
        <v>3.69041633605957</v>
      </c>
      <c r="AA140" s="20">
        <v>3.72828435897827</v>
      </c>
      <c r="AB140" s="21">
        <v>0.0125600397586823</v>
      </c>
    </row>
    <row r="141" spans="1:28" ht="12">
      <c r="A141" s="22" t="s">
        <v>200</v>
      </c>
      <c r="B141" s="20">
        <v>3.64195966720581</v>
      </c>
      <c r="C141" s="20">
        <v>3.64188742637634</v>
      </c>
      <c r="D141" s="20">
        <v>3.68754935264587</v>
      </c>
      <c r="E141" s="20">
        <v>3.80519890785217</v>
      </c>
      <c r="F141" s="20">
        <v>3.84745311737061</v>
      </c>
      <c r="G141" s="20">
        <v>3.87842512130737</v>
      </c>
      <c r="H141" s="20">
        <v>3.8765869140625</v>
      </c>
      <c r="I141" s="20">
        <v>3.95270442962646</v>
      </c>
      <c r="J141" s="20">
        <v>4.03976535797119</v>
      </c>
      <c r="K141" s="20">
        <v>4.06941318511963</v>
      </c>
      <c r="L141" s="20">
        <v>4.14735984802246</v>
      </c>
      <c r="M141" s="20">
        <v>4.19145154953003</v>
      </c>
      <c r="N141" s="20">
        <v>4.25626850128174</v>
      </c>
      <c r="O141" s="20">
        <v>4.28809690475464</v>
      </c>
      <c r="P141" s="20">
        <v>4.32655239105225</v>
      </c>
      <c r="Q141" s="20">
        <v>4.37153911590576</v>
      </c>
      <c r="R141" s="20">
        <v>4.39986991882324</v>
      </c>
      <c r="S141" s="20">
        <v>4.4251070022583</v>
      </c>
      <c r="T141" s="20">
        <v>4.44043684005737</v>
      </c>
      <c r="U141" s="20">
        <v>4.46335506439209</v>
      </c>
      <c r="V141" s="20">
        <v>4.49993515014648</v>
      </c>
      <c r="W141" s="20">
        <v>4.51888084411621</v>
      </c>
      <c r="X141" s="20">
        <v>4.55382490158081</v>
      </c>
      <c r="Y141" s="20">
        <v>4.5746374130249</v>
      </c>
      <c r="Z141" s="20">
        <v>4.62499284744263</v>
      </c>
      <c r="AA141" s="20">
        <v>4.66169834136963</v>
      </c>
      <c r="AB141" s="21">
        <v>0.0103396618366241</v>
      </c>
    </row>
    <row r="142" spans="1:28" ht="12">
      <c r="A142" s="22" t="s">
        <v>201</v>
      </c>
      <c r="B142" s="20">
        <v>13.5895671844482</v>
      </c>
      <c r="C142" s="20">
        <v>13.6704177856445</v>
      </c>
      <c r="D142" s="20">
        <v>13.7548112869263</v>
      </c>
      <c r="E142" s="20">
        <v>13.8369102478027</v>
      </c>
      <c r="F142" s="20">
        <v>13.9057064056396</v>
      </c>
      <c r="G142" s="20">
        <v>13.9679870605469</v>
      </c>
      <c r="H142" s="20">
        <v>14.0288877487183</v>
      </c>
      <c r="I142" s="20">
        <v>14.0886688232422</v>
      </c>
      <c r="J142" s="20">
        <v>14.147497177124</v>
      </c>
      <c r="K142" s="20">
        <v>14.2053632736206</v>
      </c>
      <c r="L142" s="20">
        <v>14.262261390686</v>
      </c>
      <c r="M142" s="20">
        <v>14.318943977356</v>
      </c>
      <c r="N142" s="20">
        <v>14.3760032653809</v>
      </c>
      <c r="O142" s="20">
        <v>14.43359375</v>
      </c>
      <c r="P142" s="20">
        <v>14.4912672042847</v>
      </c>
      <c r="Q142" s="20">
        <v>14.5489358901978</v>
      </c>
      <c r="R142" s="20">
        <v>14.6064472198486</v>
      </c>
      <c r="S142" s="20">
        <v>14.6638813018799</v>
      </c>
      <c r="T142" s="20">
        <v>14.7211074829102</v>
      </c>
      <c r="U142" s="20">
        <v>14.7781343460083</v>
      </c>
      <c r="V142" s="20">
        <v>14.8349161148071</v>
      </c>
      <c r="W142" s="20">
        <v>14.8922033309937</v>
      </c>
      <c r="X142" s="20">
        <v>14.9502515792847</v>
      </c>
      <c r="Y142" s="20">
        <v>15.008960723877</v>
      </c>
      <c r="Z142" s="20">
        <v>15.0683135986328</v>
      </c>
      <c r="AA142" s="20">
        <v>15.128101348877</v>
      </c>
      <c r="AB142" s="21">
        <v>0.0042305850982666</v>
      </c>
    </row>
    <row r="143" spans="1:28" ht="12">
      <c r="A143" s="22" t="s">
        <v>202</v>
      </c>
      <c r="B143" s="27">
        <v>9191.4130859375</v>
      </c>
      <c r="C143" s="27">
        <v>9214.5400390625</v>
      </c>
      <c r="D143" s="27">
        <v>9439.693359375</v>
      </c>
      <c r="E143" s="27">
        <v>9743.2841796875</v>
      </c>
      <c r="F143" s="27">
        <v>10074.45703125</v>
      </c>
      <c r="G143" s="27">
        <v>10361.193359375</v>
      </c>
      <c r="H143" s="27">
        <v>10666.560546875</v>
      </c>
      <c r="I143" s="27">
        <v>11017.3349609375</v>
      </c>
      <c r="J143" s="27">
        <v>11407.900390625</v>
      </c>
      <c r="K143" s="27">
        <v>11810.3095703125</v>
      </c>
      <c r="L143" s="27">
        <v>12258.369140625</v>
      </c>
      <c r="M143" s="27">
        <v>12671.3212890625</v>
      </c>
      <c r="N143" s="27">
        <v>13081.8291015625</v>
      </c>
      <c r="O143" s="27">
        <v>13479.9423828125</v>
      </c>
      <c r="P143" s="27">
        <v>13892.91015625</v>
      </c>
      <c r="Q143" s="27">
        <v>14287.931640625</v>
      </c>
      <c r="R143" s="27">
        <v>14680.654296875</v>
      </c>
      <c r="S143" s="27">
        <v>15101.43359375</v>
      </c>
      <c r="T143" s="27">
        <v>15540.0654296875</v>
      </c>
      <c r="U143" s="27">
        <v>16012.9912109375</v>
      </c>
      <c r="V143" s="27">
        <v>16449.970703125</v>
      </c>
      <c r="W143" s="27">
        <v>16887.8828125</v>
      </c>
      <c r="X143" s="27">
        <v>17362.611328125</v>
      </c>
      <c r="Y143" s="27">
        <v>17858.142578125</v>
      </c>
      <c r="Z143" s="27">
        <v>18388.6953125</v>
      </c>
      <c r="AA143" s="27">
        <v>18916.525390625</v>
      </c>
      <c r="AB143" s="21">
        <v>0.0304224729537964</v>
      </c>
    </row>
    <row r="144" ht="12">
      <c r="A144" s="22" t="s">
        <v>203</v>
      </c>
    </row>
    <row r="145" spans="1:28" ht="12">
      <c r="A145" s="22" t="s">
        <v>204</v>
      </c>
      <c r="B145" s="28">
        <v>1578.17004394531</v>
      </c>
      <c r="C145" s="28">
        <v>1558.56994628906</v>
      </c>
      <c r="D145" s="28">
        <v>1536.17883300781</v>
      </c>
      <c r="E145" s="28">
        <v>1567.87023925781</v>
      </c>
      <c r="F145" s="28">
        <v>1597.18542480469</v>
      </c>
      <c r="G145" s="28">
        <v>1623.7197265625</v>
      </c>
      <c r="H145" s="28">
        <v>1662.26428222656</v>
      </c>
      <c r="I145" s="28">
        <v>1699.74255371094</v>
      </c>
      <c r="J145" s="28">
        <v>1734.49365234375</v>
      </c>
      <c r="K145" s="28">
        <v>1765.77587890625</v>
      </c>
      <c r="L145" s="28">
        <v>1800.47863769531</v>
      </c>
      <c r="M145" s="28">
        <v>1832.55358886719</v>
      </c>
      <c r="N145" s="28">
        <v>1862.13781738281</v>
      </c>
      <c r="O145" s="28">
        <v>1889.1669921875</v>
      </c>
      <c r="P145" s="28">
        <v>1915.71789550781</v>
      </c>
      <c r="Q145" s="28">
        <v>1944.18664550781</v>
      </c>
      <c r="R145" s="28">
        <v>1970.15026855469</v>
      </c>
      <c r="S145" s="28">
        <v>1996.83374023438</v>
      </c>
      <c r="T145" s="28">
        <v>2024.5673828125</v>
      </c>
      <c r="U145" s="28">
        <v>2055.54809570313</v>
      </c>
      <c r="V145" s="28">
        <v>2082.47143554688</v>
      </c>
      <c r="W145" s="28">
        <v>2108.27954101563</v>
      </c>
      <c r="X145" s="28">
        <v>2139.68481445313</v>
      </c>
      <c r="Y145" s="28">
        <v>2170.83618164063</v>
      </c>
      <c r="Z145" s="28">
        <v>2204.31005859375</v>
      </c>
      <c r="AA145" s="28">
        <v>2236.91625976563</v>
      </c>
      <c r="AB145" s="21">
        <v>0.01516930103302</v>
      </c>
    </row>
    <row r="149" ht="12">
      <c r="A149" s="22" t="s">
        <v>205</v>
      </c>
    </row>
    <row r="150" ht="12">
      <c r="A150" s="22" t="s">
        <v>206</v>
      </c>
    </row>
    <row r="151" ht="12">
      <c r="A151" s="22" t="s">
        <v>207</v>
      </c>
    </row>
    <row r="152" ht="12">
      <c r="A152" s="22" t="s">
        <v>130</v>
      </c>
    </row>
    <row r="153" ht="12">
      <c r="A153" s="22" t="s">
        <v>131</v>
      </c>
    </row>
    <row r="154" ht="12">
      <c r="A154" s="22" t="s">
        <v>132</v>
      </c>
    </row>
    <row r="155" ht="12">
      <c r="A155" s="22" t="s">
        <v>219</v>
      </c>
    </row>
    <row r="156" ht="12">
      <c r="A156" s="22" t="s">
        <v>220</v>
      </c>
    </row>
    <row r="157" ht="12">
      <c r="A157" s="22" t="s">
        <v>221</v>
      </c>
    </row>
    <row r="158" ht="12">
      <c r="A158" s="22" t="s">
        <v>222</v>
      </c>
    </row>
    <row r="159" ht="12">
      <c r="A159" s="22" t="s">
        <v>223</v>
      </c>
    </row>
    <row r="160" ht="12">
      <c r="A160" s="22" t="s">
        <v>224</v>
      </c>
    </row>
    <row r="161" ht="12">
      <c r="A161" s="22" t="s">
        <v>225</v>
      </c>
    </row>
    <row r="162" ht="12">
      <c r="A162" s="22" t="s">
        <v>226</v>
      </c>
    </row>
    <row r="163" ht="12">
      <c r="A163" s="22" t="s">
        <v>227</v>
      </c>
    </row>
    <row r="164" ht="12">
      <c r="A164" s="22" t="s">
        <v>228</v>
      </c>
    </row>
    <row r="165" ht="12">
      <c r="A165" s="22" t="s">
        <v>229</v>
      </c>
    </row>
    <row r="166" ht="12">
      <c r="A166" s="22" t="s">
        <v>230</v>
      </c>
    </row>
    <row r="167" ht="12">
      <c r="A167" s="22" t="s">
        <v>231</v>
      </c>
    </row>
    <row r="168" ht="12">
      <c r="A168" s="22" t="s">
        <v>232</v>
      </c>
    </row>
    <row r="169" ht="12">
      <c r="A169" s="22" t="s">
        <v>233</v>
      </c>
    </row>
    <row r="170" ht="12">
      <c r="A170" s="22" t="s">
        <v>156</v>
      </c>
    </row>
    <row r="171" ht="12">
      <c r="A171" s="22" t="s">
        <v>157</v>
      </c>
    </row>
    <row r="172" ht="12">
      <c r="A172" s="22" t="s">
        <v>158</v>
      </c>
    </row>
    <row r="173" ht="12">
      <c r="A173" s="22" t="s">
        <v>236</v>
      </c>
    </row>
    <row r="174" ht="12">
      <c r="A174" s="22" t="s">
        <v>237</v>
      </c>
    </row>
    <row r="175" ht="12">
      <c r="A175" s="22" t="s">
        <v>238</v>
      </c>
    </row>
    <row r="176" ht="12">
      <c r="A176" s="22" t="s">
        <v>239</v>
      </c>
    </row>
    <row r="177" ht="12">
      <c r="A177" s="22" t="s">
        <v>240</v>
      </c>
    </row>
    <row r="178" ht="12">
      <c r="A178" s="22" t="s">
        <v>241</v>
      </c>
    </row>
    <row r="179" ht="12">
      <c r="A179" s="22" t="s">
        <v>242</v>
      </c>
    </row>
    <row r="184" ht="12">
      <c r="A184" s="22" t="s">
        <v>243</v>
      </c>
    </row>
    <row r="185" ht="12">
      <c r="A185" s="22" t="s">
        <v>244</v>
      </c>
    </row>
    <row r="186" ht="12">
      <c r="A186" s="22" t="s">
        <v>55</v>
      </c>
    </row>
    <row r="189" ht="12">
      <c r="AB189" s="24" t="s">
        <v>56</v>
      </c>
    </row>
    <row r="190" spans="1:28" ht="12">
      <c r="A190" s="25" t="s">
        <v>57</v>
      </c>
      <c r="B190" s="24" t="s">
        <v>58</v>
      </c>
      <c r="C190" s="24" t="s">
        <v>59</v>
      </c>
      <c r="D190" s="24" t="s">
        <v>60</v>
      </c>
      <c r="E190" s="24" t="s">
        <v>61</v>
      </c>
      <c r="F190" s="24" t="s">
        <v>62</v>
      </c>
      <c r="G190" s="24" t="s">
        <v>63</v>
      </c>
      <c r="H190" s="24" t="s">
        <v>64</v>
      </c>
      <c r="I190" s="24" t="s">
        <v>65</v>
      </c>
      <c r="J190" s="24" t="s">
        <v>66</v>
      </c>
      <c r="K190" s="24" t="s">
        <v>67</v>
      </c>
      <c r="L190" s="24" t="s">
        <v>68</v>
      </c>
      <c r="M190" s="24" t="s">
        <v>69</v>
      </c>
      <c r="N190" s="24" t="s">
        <v>70</v>
      </c>
      <c r="O190" s="24" t="s">
        <v>71</v>
      </c>
      <c r="P190" s="24" t="s">
        <v>72</v>
      </c>
      <c r="Q190" s="24" t="s">
        <v>73</v>
      </c>
      <c r="R190" s="24" t="s">
        <v>74</v>
      </c>
      <c r="S190" s="24" t="s">
        <v>75</v>
      </c>
      <c r="T190" s="24" t="s">
        <v>76</v>
      </c>
      <c r="U190" s="24" t="s">
        <v>77</v>
      </c>
      <c r="V190" s="24" t="s">
        <v>78</v>
      </c>
      <c r="W190" s="24" t="s">
        <v>79</v>
      </c>
      <c r="X190" s="24" t="s">
        <v>80</v>
      </c>
      <c r="Y190" s="24" t="s">
        <v>81</v>
      </c>
      <c r="Z190" s="24" t="s">
        <v>82</v>
      </c>
      <c r="AA190" s="24" t="s">
        <v>83</v>
      </c>
      <c r="AB190" s="24" t="s">
        <v>83</v>
      </c>
    </row>
    <row r="193" spans="1:28" ht="12">
      <c r="A193" s="22" t="s">
        <v>85</v>
      </c>
      <c r="B193" s="29">
        <v>14.8610801696777</v>
      </c>
      <c r="C193" s="29">
        <v>15.6181535720825</v>
      </c>
      <c r="D193" s="29">
        <v>13.8642730712891</v>
      </c>
      <c r="E193" s="29">
        <v>14.2335243225098</v>
      </c>
      <c r="F193" s="29">
        <v>13.8675203323364</v>
      </c>
      <c r="G193" s="29">
        <v>13.4509840011597</v>
      </c>
      <c r="H193" s="29">
        <v>13.2440147399902</v>
      </c>
      <c r="I193" s="29">
        <v>13.2445030212402</v>
      </c>
      <c r="J193" s="29">
        <v>13.3865346908569</v>
      </c>
      <c r="K193" s="29">
        <v>13.3977098464966</v>
      </c>
      <c r="L193" s="29">
        <v>13.712474822998</v>
      </c>
      <c r="M193" s="29">
        <v>13.8338537216187</v>
      </c>
      <c r="N193" s="29">
        <v>14.0809564590454</v>
      </c>
      <c r="O193" s="29">
        <v>14.2140054702759</v>
      </c>
      <c r="P193" s="29">
        <v>14.4145212173462</v>
      </c>
      <c r="Q193" s="29">
        <v>14.4404954910278</v>
      </c>
      <c r="R193" s="29">
        <v>14.5747365951538</v>
      </c>
      <c r="S193" s="29">
        <v>14.5706005096436</v>
      </c>
      <c r="T193" s="29">
        <v>14.7017621994019</v>
      </c>
      <c r="U193" s="29">
        <v>14.8622274398804</v>
      </c>
      <c r="V193" s="29">
        <v>14.9802293777466</v>
      </c>
      <c r="W193" s="29">
        <v>14.9840240478516</v>
      </c>
      <c r="X193" s="29">
        <v>14.9957752227783</v>
      </c>
      <c r="Y193" s="29">
        <v>15.0058622360229</v>
      </c>
      <c r="Z193" s="29">
        <v>15.1455297470093</v>
      </c>
      <c r="AA193" s="29">
        <v>15.176495552063</v>
      </c>
      <c r="AB193" s="21">
        <v>-0.00119453884661198</v>
      </c>
    </row>
    <row r="194" spans="1:28" ht="12">
      <c r="A194" s="22" t="s">
        <v>245</v>
      </c>
      <c r="B194" s="29">
        <v>10.0550699234009</v>
      </c>
      <c r="C194" s="29">
        <v>10.523871421814</v>
      </c>
      <c r="D194" s="29">
        <v>9.05765342712402</v>
      </c>
      <c r="E194" s="29">
        <v>9.608154296875</v>
      </c>
      <c r="F194" s="29">
        <v>9.2199068069458</v>
      </c>
      <c r="G194" s="29">
        <v>8.83186721801758</v>
      </c>
      <c r="H194" s="29">
        <v>8.72684478759766</v>
      </c>
      <c r="I194" s="29">
        <v>8.73248863220215</v>
      </c>
      <c r="J194" s="29">
        <v>8.76687431335449</v>
      </c>
      <c r="K194" s="29">
        <v>8.81590557098389</v>
      </c>
      <c r="L194" s="29">
        <v>8.90118789672852</v>
      </c>
      <c r="M194" s="29">
        <v>8.97120380401611</v>
      </c>
      <c r="N194" s="29">
        <v>9.03942966461182</v>
      </c>
      <c r="O194" s="29">
        <v>9.10911083221436</v>
      </c>
      <c r="P194" s="29">
        <v>9.21405029296875</v>
      </c>
      <c r="Q194" s="29">
        <v>9.20595836639404</v>
      </c>
      <c r="R194" s="29">
        <v>9.24820899963379</v>
      </c>
      <c r="S194" s="29">
        <v>9.18377685546875</v>
      </c>
      <c r="T194" s="29">
        <v>9.23760986328125</v>
      </c>
      <c r="U194" s="29">
        <v>9.34079265594482</v>
      </c>
      <c r="V194" s="29">
        <v>9.38949298858643</v>
      </c>
      <c r="W194" s="29">
        <v>9.39102745056152</v>
      </c>
      <c r="X194" s="29">
        <v>9.40487289428711</v>
      </c>
      <c r="Y194" s="29">
        <v>9.45103931427002</v>
      </c>
      <c r="Z194" s="29">
        <v>9.52214241027832</v>
      </c>
      <c r="AA194" s="29">
        <v>9.59995079040527</v>
      </c>
      <c r="AB194" s="21">
        <v>-0.00382135510444641</v>
      </c>
    </row>
    <row r="195" spans="1:28" ht="12">
      <c r="A195" s="22" t="s">
        <v>246</v>
      </c>
      <c r="B195" s="29">
        <v>9.98933601379395</v>
      </c>
      <c r="C195" s="29">
        <v>9.46371173858643</v>
      </c>
      <c r="D195" s="29">
        <v>8.64002418518066</v>
      </c>
      <c r="E195" s="29">
        <v>9.42952632904053</v>
      </c>
      <c r="F195" s="29">
        <v>8.95984649658203</v>
      </c>
      <c r="G195" s="29">
        <v>8.44902992248535</v>
      </c>
      <c r="H195" s="29">
        <v>8.33662986755371</v>
      </c>
      <c r="I195" s="29">
        <v>8.35251808166504</v>
      </c>
      <c r="J195" s="29">
        <v>8.38773059844971</v>
      </c>
      <c r="K195" s="29">
        <v>8.42316436767578</v>
      </c>
      <c r="L195" s="29">
        <v>8.50877475738525</v>
      </c>
      <c r="M195" s="29">
        <v>8.57453346252441</v>
      </c>
      <c r="N195" s="29">
        <v>8.63950824737549</v>
      </c>
      <c r="O195" s="29">
        <v>8.71591377258301</v>
      </c>
      <c r="P195" s="29">
        <v>8.86639595031738</v>
      </c>
      <c r="Q195" s="29">
        <v>8.85475540161133</v>
      </c>
      <c r="R195" s="29">
        <v>8.89317893981934</v>
      </c>
      <c r="S195" s="29">
        <v>8.83622741699219</v>
      </c>
      <c r="T195" s="29">
        <v>8.92928886413574</v>
      </c>
      <c r="U195" s="29">
        <v>9.08916187286377</v>
      </c>
      <c r="V195" s="29">
        <v>9.15094757080078</v>
      </c>
      <c r="W195" s="29">
        <v>9.19433784484863</v>
      </c>
      <c r="X195" s="29">
        <v>9.22471046447754</v>
      </c>
      <c r="Y195" s="29">
        <v>9.25447940826416</v>
      </c>
      <c r="Z195" s="29">
        <v>9.28234577178955</v>
      </c>
      <c r="AA195" s="29">
        <v>9.3118257522583</v>
      </c>
      <c r="AB195" s="21">
        <v>-0.000673919096589088</v>
      </c>
    </row>
    <row r="196" spans="1:28" ht="12">
      <c r="A196" s="22" t="s">
        <v>247</v>
      </c>
      <c r="B196" s="29">
        <v>9.42218017578125</v>
      </c>
      <c r="C196" s="29">
        <v>8.87208271026611</v>
      </c>
      <c r="D196" s="29">
        <v>8.01167392730713</v>
      </c>
      <c r="E196" s="29">
        <v>8.95671272277832</v>
      </c>
      <c r="F196" s="29">
        <v>8.33652973175049</v>
      </c>
      <c r="G196" s="29">
        <v>7.79271697998047</v>
      </c>
      <c r="H196" s="29">
        <v>7.70832204818726</v>
      </c>
      <c r="I196" s="29">
        <v>7.71041870117188</v>
      </c>
      <c r="J196" s="29">
        <v>7.74800300598145</v>
      </c>
      <c r="K196" s="29">
        <v>7.78546380996704</v>
      </c>
      <c r="L196" s="29">
        <v>7.86291170120239</v>
      </c>
      <c r="M196" s="29">
        <v>7.9327974319458</v>
      </c>
      <c r="N196" s="29">
        <v>8.00152683258057</v>
      </c>
      <c r="O196" s="29">
        <v>8.08205604553223</v>
      </c>
      <c r="P196" s="29">
        <v>8.24059009552002</v>
      </c>
      <c r="Q196" s="29">
        <v>8.22628974914551</v>
      </c>
      <c r="R196" s="29">
        <v>8.26600170135498</v>
      </c>
      <c r="S196" s="29">
        <v>8.2211971282959</v>
      </c>
      <c r="T196" s="29">
        <v>8.31886100769043</v>
      </c>
      <c r="U196" s="29">
        <v>8.48729801177979</v>
      </c>
      <c r="V196" s="29">
        <v>8.55090713500977</v>
      </c>
      <c r="W196" s="29">
        <v>8.59432506561279</v>
      </c>
      <c r="X196" s="29">
        <v>8.62446880340576</v>
      </c>
      <c r="Y196" s="29">
        <v>8.6546106338501</v>
      </c>
      <c r="Z196" s="29">
        <v>8.68316650390625</v>
      </c>
      <c r="AA196" s="29">
        <v>8.7133092880249</v>
      </c>
      <c r="AB196" s="21">
        <v>-0.000752128884196281</v>
      </c>
    </row>
    <row r="197" spans="1:28" ht="12">
      <c r="A197" s="22" t="s">
        <v>248</v>
      </c>
      <c r="B197" s="29">
        <v>16.6157608032227</v>
      </c>
      <c r="C197" s="29">
        <v>17.3069095611572</v>
      </c>
      <c r="D197" s="29">
        <v>15.8822984695435</v>
      </c>
      <c r="E197" s="29">
        <v>16.3054504394531</v>
      </c>
      <c r="F197" s="29">
        <v>17.6442108154297</v>
      </c>
      <c r="G197" s="29">
        <v>17.5498180389404</v>
      </c>
      <c r="H197" s="29">
        <v>17.1799755096436</v>
      </c>
      <c r="I197" s="29">
        <v>17.4358940124512</v>
      </c>
      <c r="J197" s="29">
        <v>17.4723510742188</v>
      </c>
      <c r="K197" s="29">
        <v>17.5088081359863</v>
      </c>
      <c r="L197" s="29">
        <v>17.7574558258057</v>
      </c>
      <c r="M197" s="29">
        <v>17.8009929656982</v>
      </c>
      <c r="N197" s="29">
        <v>17.8411808013916</v>
      </c>
      <c r="O197" s="29">
        <v>17.881368637085</v>
      </c>
      <c r="P197" s="29">
        <v>17.9249057769775</v>
      </c>
      <c r="Q197" s="29">
        <v>17.9684429168701</v>
      </c>
      <c r="R197" s="29">
        <v>18.0119800567627</v>
      </c>
      <c r="S197" s="29">
        <v>17.8156547546387</v>
      </c>
      <c r="T197" s="29">
        <v>17.8551483154297</v>
      </c>
      <c r="U197" s="29">
        <v>17.894645690918</v>
      </c>
      <c r="V197" s="29">
        <v>17.934139251709</v>
      </c>
      <c r="W197" s="29">
        <v>17.9918632507324</v>
      </c>
      <c r="X197" s="29">
        <v>18.0495853424072</v>
      </c>
      <c r="Y197" s="29">
        <v>18.1073093414307</v>
      </c>
      <c r="Z197" s="29">
        <v>18.161994934082</v>
      </c>
      <c r="AA197" s="29">
        <v>18.2197189331055</v>
      </c>
      <c r="AB197" s="21">
        <v>0.00214390516281128</v>
      </c>
    </row>
    <row r="198" spans="1:28" ht="12">
      <c r="A198" s="22" t="s">
        <v>249</v>
      </c>
      <c r="B198" s="29">
        <v>10.1767625808716</v>
      </c>
      <c r="C198" s="29">
        <v>12.5877637863159</v>
      </c>
      <c r="D198" s="29">
        <v>9.83891105651855</v>
      </c>
      <c r="E198" s="29">
        <v>9.94979572296143</v>
      </c>
      <c r="F198" s="29">
        <v>9.70666885375977</v>
      </c>
      <c r="G198" s="29">
        <v>9.547438621521</v>
      </c>
      <c r="H198" s="29">
        <v>9.45837020874023</v>
      </c>
      <c r="I198" s="29">
        <v>9.44462490081787</v>
      </c>
      <c r="J198" s="29">
        <v>9.47629928588867</v>
      </c>
      <c r="K198" s="29">
        <v>9.54982662200928</v>
      </c>
      <c r="L198" s="29">
        <v>9.63333511352539</v>
      </c>
      <c r="M198" s="29">
        <v>9.70889091491699</v>
      </c>
      <c r="N198" s="29">
        <v>9.78043365478516</v>
      </c>
      <c r="O198" s="29">
        <v>9.8347110748291</v>
      </c>
      <c r="P198" s="29">
        <v>9.85222148895264</v>
      </c>
      <c r="Q198" s="29">
        <v>9.84703922271729</v>
      </c>
      <c r="R198" s="29">
        <v>9.89326572418213</v>
      </c>
      <c r="S198" s="29">
        <v>9.81278419494629</v>
      </c>
      <c r="T198" s="29">
        <v>9.79304981231689</v>
      </c>
      <c r="U198" s="29">
        <v>9.79174900054932</v>
      </c>
      <c r="V198" s="29">
        <v>9.81421947479248</v>
      </c>
      <c r="W198" s="29">
        <v>9.73978328704834</v>
      </c>
      <c r="X198" s="29">
        <v>9.72260761260986</v>
      </c>
      <c r="Y198" s="29">
        <v>9.79532051086426</v>
      </c>
      <c r="Z198" s="29">
        <v>9.93951797485352</v>
      </c>
      <c r="AA198" s="29">
        <v>10.099292755127</v>
      </c>
      <c r="AB198" s="21">
        <v>-0.00913550972938538</v>
      </c>
    </row>
    <row r="199" spans="1:28" ht="12">
      <c r="A199" s="22" t="s">
        <v>160</v>
      </c>
      <c r="B199" s="29">
        <v>31.8783397674561</v>
      </c>
      <c r="C199" s="29">
        <v>33.9839286804199</v>
      </c>
      <c r="D199" s="29">
        <v>30.2859497070313</v>
      </c>
      <c r="E199" s="29">
        <v>30.5122489929199</v>
      </c>
      <c r="F199" s="29">
        <v>30.1064376831055</v>
      </c>
      <c r="G199" s="29">
        <v>29.4640922546387</v>
      </c>
      <c r="H199" s="29">
        <v>28.8001079559326</v>
      </c>
      <c r="I199" s="29">
        <v>28.6400241851807</v>
      </c>
      <c r="J199" s="29">
        <v>29.0119228363037</v>
      </c>
      <c r="K199" s="29">
        <v>28.763521194458</v>
      </c>
      <c r="L199" s="29">
        <v>29.7914161682129</v>
      </c>
      <c r="M199" s="29">
        <v>30.0428276062012</v>
      </c>
      <c r="N199" s="29">
        <v>30.8946952819824</v>
      </c>
      <c r="O199" s="29">
        <v>31.2215919494629</v>
      </c>
      <c r="P199" s="29">
        <v>31.6984577178955</v>
      </c>
      <c r="Q199" s="29">
        <v>31.7643623352051</v>
      </c>
      <c r="R199" s="29">
        <v>32.167594909668</v>
      </c>
      <c r="S199" s="29">
        <v>32.3265075683594</v>
      </c>
      <c r="T199" s="29">
        <v>32.6707382202148</v>
      </c>
      <c r="U199" s="29">
        <v>32.9503288269043</v>
      </c>
      <c r="V199" s="29">
        <v>33.2196884155273</v>
      </c>
      <c r="W199" s="29">
        <v>33.1462364196777</v>
      </c>
      <c r="X199" s="29">
        <v>33.0531806945801</v>
      </c>
      <c r="Y199" s="29">
        <v>32.8444938659668</v>
      </c>
      <c r="Z199" s="29">
        <v>33.130241394043</v>
      </c>
      <c r="AA199" s="29">
        <v>32.9140548706055</v>
      </c>
      <c r="AB199" s="21">
        <v>-0.00133194327354431</v>
      </c>
    </row>
    <row r="201" spans="1:28" ht="12">
      <c r="A201" s="22" t="s">
        <v>164</v>
      </c>
      <c r="B201" s="29">
        <v>14.4842519760132</v>
      </c>
      <c r="C201" s="29">
        <v>15.7573537826538</v>
      </c>
      <c r="D201" s="29">
        <v>14.7947454452515</v>
      </c>
      <c r="E201" s="29">
        <v>14.1011266708374</v>
      </c>
      <c r="F201" s="29">
        <v>13.4954280853271</v>
      </c>
      <c r="G201" s="29">
        <v>13.0552864074707</v>
      </c>
      <c r="H201" s="29">
        <v>12.7019205093384</v>
      </c>
      <c r="I201" s="29">
        <v>12.6484870910645</v>
      </c>
      <c r="J201" s="29">
        <v>12.9441823959351</v>
      </c>
      <c r="K201" s="29">
        <v>12.7712783813477</v>
      </c>
      <c r="L201" s="29">
        <v>13.2375602722168</v>
      </c>
      <c r="M201" s="29">
        <v>13.2284555435181</v>
      </c>
      <c r="N201" s="29">
        <v>13.5809955596924</v>
      </c>
      <c r="O201" s="29">
        <v>13.8000431060791</v>
      </c>
      <c r="P201" s="29">
        <v>14.145788192749</v>
      </c>
      <c r="Q201" s="29">
        <v>14.3056869506836</v>
      </c>
      <c r="R201" s="29">
        <v>14.6322984695435</v>
      </c>
      <c r="S201" s="29">
        <v>14.8440361022949</v>
      </c>
      <c r="T201" s="29">
        <v>15.1960277557373</v>
      </c>
      <c r="U201" s="29">
        <v>15.6134786605835</v>
      </c>
      <c r="V201" s="29">
        <v>16.0296859741211</v>
      </c>
      <c r="W201" s="29">
        <v>16.1691513061523</v>
      </c>
      <c r="X201" s="29">
        <v>16.3433685302734</v>
      </c>
      <c r="Y201" s="29">
        <v>16.312931060791</v>
      </c>
      <c r="Z201" s="29">
        <v>16.6183605194092</v>
      </c>
      <c r="AA201" s="29">
        <v>16.5142669677734</v>
      </c>
      <c r="AB201" s="21">
        <v>0.00195680633187294</v>
      </c>
    </row>
    <row r="202" spans="1:28" ht="12">
      <c r="A202" s="22" t="s">
        <v>245</v>
      </c>
      <c r="B202" s="29">
        <v>7.54565048217773</v>
      </c>
      <c r="C202" s="29">
        <v>8.08361625671387</v>
      </c>
      <c r="D202" s="29">
        <v>7.07129573822021</v>
      </c>
      <c r="E202" s="29">
        <v>7.27660942077637</v>
      </c>
      <c r="F202" s="29">
        <v>6.83475112915039</v>
      </c>
      <c r="G202" s="29">
        <v>6.68550062179565</v>
      </c>
      <c r="H202" s="29">
        <v>6.61747932434082</v>
      </c>
      <c r="I202" s="29">
        <v>6.64511680603027</v>
      </c>
      <c r="J202" s="29">
        <v>6.70951652526855</v>
      </c>
      <c r="K202" s="29">
        <v>6.77919387817383</v>
      </c>
      <c r="L202" s="29">
        <v>6.88191318511963</v>
      </c>
      <c r="M202" s="29">
        <v>6.95822858810425</v>
      </c>
      <c r="N202" s="29">
        <v>7.03668928146362</v>
      </c>
      <c r="O202" s="29">
        <v>7.10766172409058</v>
      </c>
      <c r="P202" s="29">
        <v>7.19633197784424</v>
      </c>
      <c r="Q202" s="29">
        <v>7.19422388076782</v>
      </c>
      <c r="R202" s="29">
        <v>7.24334621429443</v>
      </c>
      <c r="S202" s="29">
        <v>7.18461084365845</v>
      </c>
      <c r="T202" s="29">
        <v>7.22277736663818</v>
      </c>
      <c r="U202" s="29">
        <v>7.3010573387146</v>
      </c>
      <c r="V202" s="29">
        <v>7.34855318069458</v>
      </c>
      <c r="W202" s="29">
        <v>7.33569192886353</v>
      </c>
      <c r="X202" s="29">
        <v>7.34921360015869</v>
      </c>
      <c r="Y202" s="29">
        <v>7.40869140625</v>
      </c>
      <c r="Z202" s="29">
        <v>7.50798511505127</v>
      </c>
      <c r="AA202" s="29">
        <v>7.61555528640747</v>
      </c>
      <c r="AB202" s="21">
        <v>-0.00248218089342117</v>
      </c>
    </row>
    <row r="203" spans="1:28" ht="12">
      <c r="A203" s="22" t="s">
        <v>246</v>
      </c>
      <c r="B203" s="29">
        <v>7.40968084335327</v>
      </c>
      <c r="C203" s="29">
        <v>6.72133350372314</v>
      </c>
      <c r="D203" s="29">
        <v>6.79049968719482</v>
      </c>
      <c r="E203" s="29">
        <v>7.13698863983154</v>
      </c>
      <c r="F203" s="29">
        <v>6.47925901412964</v>
      </c>
      <c r="G203" s="29">
        <v>6.30801725387573</v>
      </c>
      <c r="H203" s="29">
        <v>6.22089767456055</v>
      </c>
      <c r="I203" s="29">
        <v>6.23841142654419</v>
      </c>
      <c r="J203" s="29">
        <v>6.28577327728271</v>
      </c>
      <c r="K203" s="29">
        <v>6.31407976150513</v>
      </c>
      <c r="L203" s="29">
        <v>6.39092063903809</v>
      </c>
      <c r="M203" s="29">
        <v>6.4506721496582</v>
      </c>
      <c r="N203" s="29">
        <v>6.51342010498047</v>
      </c>
      <c r="O203" s="29">
        <v>6.58668327331543</v>
      </c>
      <c r="P203" s="29">
        <v>6.72848749160767</v>
      </c>
      <c r="Q203" s="29">
        <v>6.71724891662598</v>
      </c>
      <c r="R203" s="29">
        <v>6.75488519668579</v>
      </c>
      <c r="S203" s="29">
        <v>6.71080589294434</v>
      </c>
      <c r="T203" s="29">
        <v>6.79644393920898</v>
      </c>
      <c r="U203" s="29">
        <v>6.94501495361328</v>
      </c>
      <c r="V203" s="29">
        <v>7.0018630027771</v>
      </c>
      <c r="W203" s="29">
        <v>7.04397392272949</v>
      </c>
      <c r="X203" s="29">
        <v>7.07470893859863</v>
      </c>
      <c r="Y203" s="29">
        <v>7.10505867004395</v>
      </c>
      <c r="Z203" s="29">
        <v>7.13489437103271</v>
      </c>
      <c r="AA203" s="29">
        <v>7.17366075515747</v>
      </c>
      <c r="AB203" s="21">
        <v>0.00271741420030594</v>
      </c>
    </row>
    <row r="204" spans="1:28" ht="12">
      <c r="A204" s="22" t="s">
        <v>247</v>
      </c>
      <c r="B204" s="29">
        <v>7.5179967880249</v>
      </c>
      <c r="C204" s="29">
        <v>6.71400880813599</v>
      </c>
      <c r="D204" s="29">
        <v>6.46011734008789</v>
      </c>
      <c r="E204" s="29">
        <v>6.88326930999756</v>
      </c>
      <c r="F204" s="29">
        <v>6.20666599273682</v>
      </c>
      <c r="G204" s="29">
        <v>6.0295844078064</v>
      </c>
      <c r="H204" s="29">
        <v>5.94518947601318</v>
      </c>
      <c r="I204" s="29">
        <v>5.9472861289978</v>
      </c>
      <c r="J204" s="29">
        <v>5.98487043380737</v>
      </c>
      <c r="K204" s="29">
        <v>6.02233123779297</v>
      </c>
      <c r="L204" s="29">
        <v>6.09977912902832</v>
      </c>
      <c r="M204" s="29">
        <v>6.16966485977173</v>
      </c>
      <c r="N204" s="29">
        <v>6.23839426040649</v>
      </c>
      <c r="O204" s="29">
        <v>6.31892347335815</v>
      </c>
      <c r="P204" s="29">
        <v>6.47745704650879</v>
      </c>
      <c r="Q204" s="29">
        <v>6.46315670013428</v>
      </c>
      <c r="R204" s="29">
        <v>6.50286960601807</v>
      </c>
      <c r="S204" s="29">
        <v>6.45806455612183</v>
      </c>
      <c r="T204" s="29">
        <v>6.55572843551636</v>
      </c>
      <c r="U204" s="29">
        <v>6.72416543960571</v>
      </c>
      <c r="V204" s="29">
        <v>6.78777456283569</v>
      </c>
      <c r="W204" s="29">
        <v>6.83119297027588</v>
      </c>
      <c r="X204" s="29">
        <v>6.86133575439453</v>
      </c>
      <c r="Y204" s="29">
        <v>6.89147853851318</v>
      </c>
      <c r="Z204" s="29">
        <v>6.92003393173218</v>
      </c>
      <c r="AA204" s="29">
        <v>6.95017671585083</v>
      </c>
      <c r="AB204" s="21">
        <v>0.00144149303436279</v>
      </c>
    </row>
    <row r="205" spans="1:28" ht="12">
      <c r="A205" s="22" t="s">
        <v>250</v>
      </c>
      <c r="B205" s="29">
        <v>3.06079816818237</v>
      </c>
      <c r="C205" s="29">
        <v>3.00437808036804</v>
      </c>
      <c r="D205" s="29">
        <v>3.85068154335022</v>
      </c>
      <c r="E205" s="29">
        <v>4.11867761611938</v>
      </c>
      <c r="F205" s="29">
        <v>3.58402729034424</v>
      </c>
      <c r="G205" s="29">
        <v>3.45866274833679</v>
      </c>
      <c r="H205" s="29">
        <v>3.48756098747253</v>
      </c>
      <c r="I205" s="29">
        <v>3.51535177230835</v>
      </c>
      <c r="J205" s="29">
        <v>3.56022667884827</v>
      </c>
      <c r="K205" s="29">
        <v>3.54543352127075</v>
      </c>
      <c r="L205" s="29">
        <v>3.57361340522766</v>
      </c>
      <c r="M205" s="29">
        <v>3.58747673034668</v>
      </c>
      <c r="N205" s="29">
        <v>3.62020778656006</v>
      </c>
      <c r="O205" s="29">
        <v>3.64663219451904</v>
      </c>
      <c r="P205" s="29">
        <v>3.67597794532776</v>
      </c>
      <c r="Q205" s="29">
        <v>3.70053505897522</v>
      </c>
      <c r="R205" s="29">
        <v>3.73039698600769</v>
      </c>
      <c r="S205" s="29">
        <v>3.75077891349792</v>
      </c>
      <c r="T205" s="29">
        <v>3.77254796028137</v>
      </c>
      <c r="U205" s="29">
        <v>3.79722571372986</v>
      </c>
      <c r="V205" s="29">
        <v>3.81415915489197</v>
      </c>
      <c r="W205" s="29">
        <v>3.84520196914673</v>
      </c>
      <c r="X205" s="29">
        <v>3.87571358680725</v>
      </c>
      <c r="Y205" s="29">
        <v>3.90130090713501</v>
      </c>
      <c r="Z205" s="29">
        <v>3.94035029411316</v>
      </c>
      <c r="AA205" s="29">
        <v>3.97109365463257</v>
      </c>
      <c r="AB205" s="21">
        <v>0.0116916108131409</v>
      </c>
    </row>
    <row r="206" spans="1:28" ht="12">
      <c r="A206" s="22" t="s">
        <v>249</v>
      </c>
      <c r="B206" s="29">
        <v>7.7809271812439</v>
      </c>
      <c r="C206" s="29">
        <v>9.96865272521973</v>
      </c>
      <c r="D206" s="29">
        <v>7.45418167114258</v>
      </c>
      <c r="E206" s="29">
        <v>7.4691424369812</v>
      </c>
      <c r="F206" s="29">
        <v>7.26678371429443</v>
      </c>
      <c r="G206" s="29">
        <v>7.13771867752075</v>
      </c>
      <c r="H206" s="29">
        <v>7.08796215057373</v>
      </c>
      <c r="I206" s="29">
        <v>7.12107038497925</v>
      </c>
      <c r="J206" s="29">
        <v>7.19809198379517</v>
      </c>
      <c r="K206" s="29">
        <v>7.30861234664917</v>
      </c>
      <c r="L206" s="29">
        <v>7.43428087234497</v>
      </c>
      <c r="M206" s="29">
        <v>7.52285766601563</v>
      </c>
      <c r="N206" s="29">
        <v>7.61208915710449</v>
      </c>
      <c r="O206" s="29">
        <v>7.67414426803589</v>
      </c>
      <c r="P206" s="29">
        <v>7.70144605636597</v>
      </c>
      <c r="Q206" s="29">
        <v>7.7017502784729</v>
      </c>
      <c r="R206" s="29">
        <v>7.75578498840332</v>
      </c>
      <c r="S206" s="29">
        <v>7.67591428756714</v>
      </c>
      <c r="T206" s="29">
        <v>7.66057205200195</v>
      </c>
      <c r="U206" s="29">
        <v>7.66483020782471</v>
      </c>
      <c r="V206" s="29">
        <v>7.69635343551636</v>
      </c>
      <c r="W206" s="29">
        <v>7.62620782852173</v>
      </c>
      <c r="X206" s="29">
        <v>7.61763668060303</v>
      </c>
      <c r="Y206" s="29">
        <v>7.69715976715088</v>
      </c>
      <c r="Z206" s="29">
        <v>7.85061359405518</v>
      </c>
      <c r="AA206" s="29">
        <v>8.01122379302979</v>
      </c>
      <c r="AB206" s="21">
        <v>-0.00906705796718597</v>
      </c>
    </row>
    <row r="207" spans="1:28" ht="12">
      <c r="A207" s="22" t="s">
        <v>160</v>
      </c>
      <c r="B207" s="29">
        <v>27.1115894317627</v>
      </c>
      <c r="C207" s="29">
        <v>28.478982925415</v>
      </c>
      <c r="D207" s="29">
        <v>26.4522819519043</v>
      </c>
      <c r="E207" s="29">
        <v>24.6181869506836</v>
      </c>
      <c r="F207" s="29">
        <v>23.7126445770264</v>
      </c>
      <c r="G207" s="29">
        <v>22.7171783447266</v>
      </c>
      <c r="H207" s="29">
        <v>21.8476486206055</v>
      </c>
      <c r="I207" s="29">
        <v>21.5430603027344</v>
      </c>
      <c r="J207" s="29">
        <v>22.0623912811279</v>
      </c>
      <c r="K207" s="29">
        <v>21.4176502227783</v>
      </c>
      <c r="L207" s="29">
        <v>22.2979125976563</v>
      </c>
      <c r="M207" s="29">
        <v>22.0496978759766</v>
      </c>
      <c r="N207" s="29">
        <v>22.6880950927734</v>
      </c>
      <c r="O207" s="29">
        <v>23.0110836029053</v>
      </c>
      <c r="P207" s="29">
        <v>23.6197910308838</v>
      </c>
      <c r="Q207" s="29">
        <v>23.9379863739014</v>
      </c>
      <c r="R207" s="29">
        <v>24.5797634124756</v>
      </c>
      <c r="S207" s="29">
        <v>25.1147480010986</v>
      </c>
      <c r="T207" s="29">
        <v>25.8330879211426</v>
      </c>
      <c r="U207" s="29">
        <v>26.6394882202148</v>
      </c>
      <c r="V207" s="29">
        <v>27.5064525604248</v>
      </c>
      <c r="W207" s="29">
        <v>27.8157424926758</v>
      </c>
      <c r="X207" s="29">
        <v>28.1695232391357</v>
      </c>
      <c r="Y207" s="29">
        <v>27.9572353363037</v>
      </c>
      <c r="Z207" s="29">
        <v>28.4587707519531</v>
      </c>
      <c r="AA207" s="29">
        <v>27.9826641082764</v>
      </c>
      <c r="AB207" s="21">
        <v>-0.000732282251119614</v>
      </c>
    </row>
    <row r="209" spans="1:28" ht="12">
      <c r="A209" s="22" t="s">
        <v>251</v>
      </c>
      <c r="B209" s="29">
        <v>8.29843616485596</v>
      </c>
      <c r="C209" s="29">
        <v>8.45061492919922</v>
      </c>
      <c r="D209" s="29">
        <v>7.2165002822876</v>
      </c>
      <c r="E209" s="29">
        <v>7.56782484054565</v>
      </c>
      <c r="F209" s="29">
        <v>7.17349147796631</v>
      </c>
      <c r="G209" s="29">
        <v>6.93176603317261</v>
      </c>
      <c r="H209" s="29">
        <v>6.8146595954895</v>
      </c>
      <c r="I209" s="29">
        <v>6.80685234069824</v>
      </c>
      <c r="J209" s="29">
        <v>6.9025444984436</v>
      </c>
      <c r="K209" s="29">
        <v>6.81948137283325</v>
      </c>
      <c r="L209" s="29">
        <v>6.9109992980957</v>
      </c>
      <c r="M209" s="29">
        <v>6.84899425506592</v>
      </c>
      <c r="N209" s="29">
        <v>6.97358798980713</v>
      </c>
      <c r="O209" s="29">
        <v>7.04630041122437</v>
      </c>
      <c r="P209" s="29">
        <v>7.15487766265869</v>
      </c>
      <c r="Q209" s="29">
        <v>7.19112586975098</v>
      </c>
      <c r="R209" s="29">
        <v>7.29419803619385</v>
      </c>
      <c r="S209" s="29">
        <v>7.24512720108032</v>
      </c>
      <c r="T209" s="29">
        <v>7.31776475906372</v>
      </c>
      <c r="U209" s="29">
        <v>7.41448068618774</v>
      </c>
      <c r="V209" s="29">
        <v>7.52355813980103</v>
      </c>
      <c r="W209" s="29">
        <v>7.51322889328003</v>
      </c>
      <c r="X209" s="29">
        <v>7.5374641418457</v>
      </c>
      <c r="Y209" s="29">
        <v>7.55309772491455</v>
      </c>
      <c r="Z209" s="29">
        <v>7.70764827728271</v>
      </c>
      <c r="AA209" s="29">
        <v>7.75120687484741</v>
      </c>
      <c r="AB209" s="21">
        <v>-0.00359313935041428</v>
      </c>
    </row>
    <row r="210" spans="1:28" ht="12">
      <c r="A210" s="22" t="s">
        <v>252</v>
      </c>
      <c r="B210" s="29">
        <v>5.51428174972534</v>
      </c>
      <c r="C210" s="29">
        <v>5.4254903793335</v>
      </c>
      <c r="D210" s="29">
        <v>4.68000078201294</v>
      </c>
      <c r="E210" s="29">
        <v>4.97427225112915</v>
      </c>
      <c r="F210" s="29">
        <v>4.61919641494751</v>
      </c>
      <c r="G210" s="29">
        <v>4.47965860366821</v>
      </c>
      <c r="H210" s="29">
        <v>4.44673633575439</v>
      </c>
      <c r="I210" s="29">
        <v>4.47932577133179</v>
      </c>
      <c r="J210" s="29">
        <v>4.53582906723022</v>
      </c>
      <c r="K210" s="29">
        <v>4.63065767288208</v>
      </c>
      <c r="L210" s="29">
        <v>4.74517440795898</v>
      </c>
      <c r="M210" s="29">
        <v>4.82024669647217</v>
      </c>
      <c r="N210" s="29">
        <v>4.9203634262085</v>
      </c>
      <c r="O210" s="29">
        <v>4.98593235015869</v>
      </c>
      <c r="P210" s="29">
        <v>5.0414981842041</v>
      </c>
      <c r="Q210" s="29">
        <v>5.05381727218628</v>
      </c>
      <c r="R210" s="29">
        <v>5.09165668487549</v>
      </c>
      <c r="S210" s="29">
        <v>4.9831018447876</v>
      </c>
      <c r="T210" s="29">
        <v>4.98747444152832</v>
      </c>
      <c r="U210" s="29">
        <v>5.01152658462524</v>
      </c>
      <c r="V210" s="29">
        <v>5.04525327682495</v>
      </c>
      <c r="W210" s="29">
        <v>5.01716232299805</v>
      </c>
      <c r="X210" s="29">
        <v>5.02583932876587</v>
      </c>
      <c r="Y210" s="29">
        <v>5.08044147491455</v>
      </c>
      <c r="Z210" s="29">
        <v>5.19314193725586</v>
      </c>
      <c r="AA210" s="29">
        <v>5.30400085449219</v>
      </c>
      <c r="AB210" s="21">
        <v>-0.000943173617124557</v>
      </c>
    </row>
    <row r="211" spans="1:28" ht="12">
      <c r="A211" s="22" t="s">
        <v>246</v>
      </c>
      <c r="B211" s="29">
        <v>5.72324705123901</v>
      </c>
      <c r="C211" s="29">
        <v>5.04350805282593</v>
      </c>
      <c r="D211" s="29">
        <v>5.24403142929077</v>
      </c>
      <c r="E211" s="29">
        <v>5.77438879013062</v>
      </c>
      <c r="F211" s="29">
        <v>5.21255731582642</v>
      </c>
      <c r="G211" s="29">
        <v>5.08461093902588</v>
      </c>
      <c r="H211" s="29">
        <v>5.10409164428711</v>
      </c>
      <c r="I211" s="29">
        <v>5.14308309555054</v>
      </c>
      <c r="J211" s="29">
        <v>5.17839908599854</v>
      </c>
      <c r="K211" s="29">
        <v>5.26250791549683</v>
      </c>
      <c r="L211" s="29">
        <v>5.37460899353027</v>
      </c>
      <c r="M211" s="29">
        <v>5.4024486541748</v>
      </c>
      <c r="N211" s="29">
        <v>5.49710702896118</v>
      </c>
      <c r="O211" s="29">
        <v>5.55474662780762</v>
      </c>
      <c r="P211" s="29">
        <v>5.64693403244019</v>
      </c>
      <c r="Q211" s="29">
        <v>5.67739582061768</v>
      </c>
      <c r="R211" s="29">
        <v>5.68776082992554</v>
      </c>
      <c r="S211" s="29">
        <v>5.52795457839966</v>
      </c>
      <c r="T211" s="29">
        <v>5.56549119949341</v>
      </c>
      <c r="U211" s="29">
        <v>5.62298488616943</v>
      </c>
      <c r="V211" s="29">
        <v>5.65658092498779</v>
      </c>
      <c r="W211" s="29">
        <v>5.69456338882446</v>
      </c>
      <c r="X211" s="29">
        <v>5.73009586334229</v>
      </c>
      <c r="Y211" s="29">
        <v>5.75031995773315</v>
      </c>
      <c r="Z211" s="29">
        <v>5.80075311660767</v>
      </c>
      <c r="AA211" s="29">
        <v>5.83351898193359</v>
      </c>
      <c r="AB211" s="21">
        <v>0.00608169317245483</v>
      </c>
    </row>
    <row r="212" spans="1:28" ht="12">
      <c r="A212" s="22" t="s">
        <v>247</v>
      </c>
      <c r="B212" s="29">
        <v>7.50389242172241</v>
      </c>
      <c r="C212" s="29">
        <v>6.46011734008789</v>
      </c>
      <c r="D212" s="29">
        <v>6.5165376663208</v>
      </c>
      <c r="E212" s="29">
        <v>6.93968963623047</v>
      </c>
      <c r="F212" s="29">
        <v>6.29129600524902</v>
      </c>
      <c r="G212" s="29">
        <v>6.11421537399292</v>
      </c>
      <c r="H212" s="29">
        <v>6.02981996536255</v>
      </c>
      <c r="I212" s="29">
        <v>6.03191614151001</v>
      </c>
      <c r="J212" s="29">
        <v>6.06950092315674</v>
      </c>
      <c r="K212" s="29">
        <v>6.10696172714233</v>
      </c>
      <c r="L212" s="29">
        <v>6.18441009521484</v>
      </c>
      <c r="M212" s="29">
        <v>6.25429534912109</v>
      </c>
      <c r="N212" s="29">
        <v>6.3230242729187</v>
      </c>
      <c r="O212" s="29">
        <v>6.40355396270752</v>
      </c>
      <c r="P212" s="29">
        <v>6.56208753585815</v>
      </c>
      <c r="Q212" s="29">
        <v>6.54778718948364</v>
      </c>
      <c r="R212" s="29">
        <v>6.58749961853027</v>
      </c>
      <c r="S212" s="29">
        <v>6.54269504547119</v>
      </c>
      <c r="T212" s="29">
        <v>6.64035844802856</v>
      </c>
      <c r="U212" s="29">
        <v>6.80879592895508</v>
      </c>
      <c r="V212" s="29">
        <v>6.8724045753479</v>
      </c>
      <c r="W212" s="29">
        <v>6.9158239364624</v>
      </c>
      <c r="X212" s="29">
        <v>6.9459662437439</v>
      </c>
      <c r="Y212" s="29">
        <v>6.97610855102539</v>
      </c>
      <c r="Z212" s="29">
        <v>7.00466442108154</v>
      </c>
      <c r="AA212" s="29">
        <v>7.03480672836304</v>
      </c>
      <c r="AB212" s="21">
        <v>0.00355725884437561</v>
      </c>
    </row>
    <row r="213" spans="1:28" ht="12">
      <c r="A213" s="22" t="s">
        <v>248</v>
      </c>
      <c r="B213" s="29">
        <v>10.9737367630005</v>
      </c>
      <c r="C213" s="29">
        <v>11.721305847168</v>
      </c>
      <c r="D213" s="29">
        <v>11.5943593978882</v>
      </c>
      <c r="E213" s="29">
        <v>12.0316162109375</v>
      </c>
      <c r="F213" s="29">
        <v>12.2701816558838</v>
      </c>
      <c r="G213" s="29">
        <v>12.1757907867432</v>
      </c>
      <c r="H213" s="29">
        <v>11.805947303772</v>
      </c>
      <c r="I213" s="29">
        <v>12.0618677139282</v>
      </c>
      <c r="J213" s="29">
        <v>12.0983238220215</v>
      </c>
      <c r="K213" s="29">
        <v>12.1347808837891</v>
      </c>
      <c r="L213" s="29">
        <v>12.3834276199341</v>
      </c>
      <c r="M213" s="29">
        <v>12.4269647598267</v>
      </c>
      <c r="N213" s="29">
        <v>12.46715259552</v>
      </c>
      <c r="O213" s="29">
        <v>12.5073413848877</v>
      </c>
      <c r="P213" s="29">
        <v>12.550877571106</v>
      </c>
      <c r="Q213" s="29">
        <v>12.5944147109985</v>
      </c>
      <c r="R213" s="29">
        <v>12.6379518508911</v>
      </c>
      <c r="S213" s="29">
        <v>12.4416255950928</v>
      </c>
      <c r="T213" s="29">
        <v>12.4811201095581</v>
      </c>
      <c r="U213" s="29">
        <v>12.5206165313721</v>
      </c>
      <c r="V213" s="29">
        <v>12.5601119995117</v>
      </c>
      <c r="W213" s="29">
        <v>12.6178340911865</v>
      </c>
      <c r="X213" s="29">
        <v>12.67555809021</v>
      </c>
      <c r="Y213" s="29">
        <v>12.7332811355591</v>
      </c>
      <c r="Z213" s="29">
        <v>12.7879667282104</v>
      </c>
      <c r="AA213" s="29">
        <v>12.8456916809082</v>
      </c>
      <c r="AB213" s="21">
        <v>0.00382397025823593</v>
      </c>
    </row>
    <row r="214" spans="1:28" ht="12">
      <c r="A214" s="22" t="s">
        <v>250</v>
      </c>
      <c r="B214" s="29">
        <v>3.0749032497406</v>
      </c>
      <c r="C214" s="29">
        <v>3.01848292350769</v>
      </c>
      <c r="D214" s="29">
        <v>3.82247138023376</v>
      </c>
      <c r="E214" s="29">
        <v>4.10457277297974</v>
      </c>
      <c r="F214" s="29">
        <v>3.56992220878601</v>
      </c>
      <c r="G214" s="29">
        <v>3.44455766677856</v>
      </c>
      <c r="H214" s="29">
        <v>3.47345590591431</v>
      </c>
      <c r="I214" s="29">
        <v>3.50124669075012</v>
      </c>
      <c r="J214" s="29">
        <v>3.54612159729004</v>
      </c>
      <c r="K214" s="29">
        <v>3.53132843971252</v>
      </c>
      <c r="L214" s="29">
        <v>3.55950832366943</v>
      </c>
      <c r="M214" s="29">
        <v>3.57337164878845</v>
      </c>
      <c r="N214" s="29">
        <v>3.60610294342041</v>
      </c>
      <c r="O214" s="29">
        <v>3.63252711296082</v>
      </c>
      <c r="P214" s="29">
        <v>3.66187286376953</v>
      </c>
      <c r="Q214" s="29">
        <v>3.68642997741699</v>
      </c>
      <c r="R214" s="29">
        <v>3.71629190444946</v>
      </c>
      <c r="S214" s="29">
        <v>3.7366738319397</v>
      </c>
      <c r="T214" s="29">
        <v>3.75844287872314</v>
      </c>
      <c r="U214" s="29">
        <v>3.78312063217163</v>
      </c>
      <c r="V214" s="29">
        <v>3.80005431175232</v>
      </c>
      <c r="W214" s="29">
        <v>3.8310968875885</v>
      </c>
      <c r="X214" s="29">
        <v>3.86160850524902</v>
      </c>
      <c r="Y214" s="29">
        <v>3.88719582557678</v>
      </c>
      <c r="Z214" s="29">
        <v>3.92624521255493</v>
      </c>
      <c r="AA214" s="29">
        <v>3.95698857307434</v>
      </c>
      <c r="AB214" s="21">
        <v>0.0113442349433899</v>
      </c>
    </row>
    <row r="215" spans="1:28" ht="12">
      <c r="A215" s="22" t="s">
        <v>253</v>
      </c>
      <c r="B215" s="29">
        <v>5.44062805175781</v>
      </c>
      <c r="C215" s="29">
        <v>5.78529596328735</v>
      </c>
      <c r="D215" s="29">
        <v>4.3487434387207</v>
      </c>
      <c r="E215" s="29">
        <v>4.49765110015869</v>
      </c>
      <c r="F215" s="29">
        <v>4.27805852890015</v>
      </c>
      <c r="G215" s="29">
        <v>4.13401365280151</v>
      </c>
      <c r="H215" s="29">
        <v>4.07212066650391</v>
      </c>
      <c r="I215" s="29">
        <v>4.10388994216919</v>
      </c>
      <c r="J215" s="29">
        <v>4.17647075653076</v>
      </c>
      <c r="K215" s="29">
        <v>4.28138875961304</v>
      </c>
      <c r="L215" s="29">
        <v>4.40160942077637</v>
      </c>
      <c r="M215" s="29">
        <v>4.50857591629028</v>
      </c>
      <c r="N215" s="29">
        <v>4.61582565307617</v>
      </c>
      <c r="O215" s="29">
        <v>4.69065713882446</v>
      </c>
      <c r="P215" s="29">
        <v>4.72843599319458</v>
      </c>
      <c r="Q215" s="29">
        <v>4.73305463790894</v>
      </c>
      <c r="R215" s="29">
        <v>4.79122924804688</v>
      </c>
      <c r="S215" s="29">
        <v>4.7142162322998</v>
      </c>
      <c r="T215" s="29">
        <v>4.70264959335327</v>
      </c>
      <c r="U215" s="29">
        <v>4.71113777160645</v>
      </c>
      <c r="V215" s="29">
        <v>4.74883127212524</v>
      </c>
      <c r="W215" s="29">
        <v>4.68700647354126</v>
      </c>
      <c r="X215" s="29">
        <v>4.68570518493652</v>
      </c>
      <c r="Y215" s="29">
        <v>4.76454544067383</v>
      </c>
      <c r="Z215" s="29">
        <v>4.91639566421509</v>
      </c>
      <c r="AA215" s="29">
        <v>5.0739278793335</v>
      </c>
      <c r="AB215" s="21">
        <v>-0.00545192897319794</v>
      </c>
    </row>
    <row r="216" spans="1:28" ht="12">
      <c r="A216" s="22" t="s">
        <v>254</v>
      </c>
      <c r="B216" s="29">
        <v>0</v>
      </c>
      <c r="C216" s="29">
        <v>0</v>
      </c>
      <c r="D216" s="29">
        <v>0</v>
      </c>
      <c r="E216" s="29">
        <v>0</v>
      </c>
      <c r="F216" s="29">
        <v>0</v>
      </c>
      <c r="G216" s="29">
        <v>0</v>
      </c>
      <c r="H216" s="29">
        <v>0</v>
      </c>
      <c r="I216" s="29">
        <v>0</v>
      </c>
      <c r="J216" s="29">
        <v>0</v>
      </c>
      <c r="K216" s="29">
        <v>0</v>
      </c>
      <c r="L216" s="29">
        <v>0</v>
      </c>
      <c r="M216" s="29">
        <v>0</v>
      </c>
      <c r="N216" s="29">
        <v>0</v>
      </c>
      <c r="O216" s="29">
        <v>0</v>
      </c>
      <c r="P216" s="29">
        <v>0</v>
      </c>
      <c r="Q216" s="29">
        <v>0</v>
      </c>
      <c r="R216" s="29">
        <v>0</v>
      </c>
      <c r="S216" s="29">
        <v>0</v>
      </c>
      <c r="T216" s="29">
        <v>0</v>
      </c>
      <c r="U216" s="29">
        <v>0</v>
      </c>
      <c r="V216" s="29">
        <v>0</v>
      </c>
      <c r="W216" s="29">
        <v>0</v>
      </c>
      <c r="X216" s="29">
        <v>0</v>
      </c>
      <c r="Y216" s="29">
        <v>0</v>
      </c>
      <c r="Z216" s="29">
        <v>0</v>
      </c>
      <c r="AA216" s="29">
        <v>0</v>
      </c>
      <c r="AB216" s="25" t="s">
        <v>173</v>
      </c>
    </row>
    <row r="217" spans="1:28" ht="12">
      <c r="A217" s="22" t="s">
        <v>255</v>
      </c>
      <c r="B217" s="29">
        <v>2.34309506416321</v>
      </c>
      <c r="C217" s="29">
        <v>2.38212895393372</v>
      </c>
      <c r="D217" s="29">
        <v>2.38929390907288</v>
      </c>
      <c r="E217" s="29">
        <v>2.39330863952637</v>
      </c>
      <c r="F217" s="29">
        <v>2.36274433135986</v>
      </c>
      <c r="G217" s="29">
        <v>2.35827970504761</v>
      </c>
      <c r="H217" s="29">
        <v>2.34792447090149</v>
      </c>
      <c r="I217" s="29">
        <v>2.32134056091309</v>
      </c>
      <c r="J217" s="29">
        <v>2.29660296440125</v>
      </c>
      <c r="K217" s="29">
        <v>2.2778651714325</v>
      </c>
      <c r="L217" s="29">
        <v>2.26208806037903</v>
      </c>
      <c r="M217" s="29">
        <v>2.26716542243958</v>
      </c>
      <c r="N217" s="29">
        <v>2.25442600250244</v>
      </c>
      <c r="O217" s="29">
        <v>2.23793959617615</v>
      </c>
      <c r="P217" s="29">
        <v>2.21873879432678</v>
      </c>
      <c r="Q217" s="29">
        <v>2.19761514663696</v>
      </c>
      <c r="R217" s="29">
        <v>2.17475128173828</v>
      </c>
      <c r="S217" s="29">
        <v>2.148930311203</v>
      </c>
      <c r="T217" s="29">
        <v>2.13501739501953</v>
      </c>
      <c r="U217" s="29">
        <v>2.1145353317260698</v>
      </c>
      <c r="V217" s="29">
        <v>2.08474612236023</v>
      </c>
      <c r="W217" s="29">
        <v>2.06844925880432</v>
      </c>
      <c r="X217" s="29">
        <v>2.05935907363892</v>
      </c>
      <c r="Y217" s="29">
        <v>2.04262399673462</v>
      </c>
      <c r="Z217" s="29">
        <v>2.03914403915405</v>
      </c>
      <c r="AA217" s="29">
        <v>2.03263092041016</v>
      </c>
      <c r="AB217" s="21">
        <v>-0.00658917963504791</v>
      </c>
    </row>
    <row r="218" spans="1:28" ht="12">
      <c r="A218" s="22" t="s">
        <v>160</v>
      </c>
      <c r="B218" s="29">
        <v>21.851203918457</v>
      </c>
      <c r="C218" s="29">
        <v>23.1192264556885</v>
      </c>
      <c r="D218" s="29">
        <v>20.8218479156494</v>
      </c>
      <c r="E218" s="29">
        <v>21.0246562957764</v>
      </c>
      <c r="F218" s="29">
        <v>20.3067016601563</v>
      </c>
      <c r="G218" s="29">
        <v>19.4546031951904</v>
      </c>
      <c r="H218" s="29">
        <v>18.81276512146</v>
      </c>
      <c r="I218" s="29">
        <v>18.5156021118164</v>
      </c>
      <c r="J218" s="29">
        <v>18.6710777282715</v>
      </c>
      <c r="K218" s="29">
        <v>17.6586284637451</v>
      </c>
      <c r="L218" s="29">
        <v>17.5996322631836</v>
      </c>
      <c r="M218" s="29">
        <v>16.8267478942871</v>
      </c>
      <c r="N218" s="29">
        <v>17.045295715332</v>
      </c>
      <c r="O218" s="29">
        <v>17.12353515625</v>
      </c>
      <c r="P218" s="29">
        <v>17.4792194366455</v>
      </c>
      <c r="Q218" s="29">
        <v>17.646936416626</v>
      </c>
      <c r="R218" s="29">
        <v>18.0941467285156</v>
      </c>
      <c r="S218" s="29">
        <v>18.3732891082764</v>
      </c>
      <c r="T218" s="29">
        <v>18.8272304534912</v>
      </c>
      <c r="U218" s="29">
        <v>19.3423938751221</v>
      </c>
      <c r="V218" s="29">
        <v>19.9057388305664</v>
      </c>
      <c r="W218" s="29">
        <v>20.0682258605957</v>
      </c>
      <c r="X218" s="29">
        <v>20.2417163848877</v>
      </c>
      <c r="Y218" s="29">
        <v>20.1213607788086</v>
      </c>
      <c r="Z218" s="29">
        <v>20.5470504760742</v>
      </c>
      <c r="AA218" s="29">
        <v>20.3208961486816</v>
      </c>
      <c r="AB218" s="21">
        <v>-0.00536119639873505</v>
      </c>
    </row>
    <row r="220" spans="1:28" ht="12">
      <c r="A220" s="22" t="s">
        <v>180</v>
      </c>
      <c r="B220" s="29">
        <v>12.513108253479</v>
      </c>
      <c r="C220" s="29">
        <v>11.4246015548706</v>
      </c>
      <c r="D220" s="29">
        <v>11.0671720504761</v>
      </c>
      <c r="E220" s="29">
        <v>11.6796770095825</v>
      </c>
      <c r="F220" s="29">
        <v>11.1208572387695</v>
      </c>
      <c r="G220" s="29">
        <v>10.9684762954712</v>
      </c>
      <c r="H220" s="29">
        <v>11.0316934585571</v>
      </c>
      <c r="I220" s="29">
        <v>11.094108581543</v>
      </c>
      <c r="J220" s="29">
        <v>11.0636157989502</v>
      </c>
      <c r="K220" s="29">
        <v>11.12819480896</v>
      </c>
      <c r="L220" s="29">
        <v>11.1832113265991</v>
      </c>
      <c r="M220" s="29">
        <v>11.131947517395</v>
      </c>
      <c r="N220" s="29">
        <v>11.1018924713135</v>
      </c>
      <c r="O220" s="29">
        <v>11.0707349777222</v>
      </c>
      <c r="P220" s="29">
        <v>11.0678901672363</v>
      </c>
      <c r="Q220" s="29">
        <v>11.058913230896</v>
      </c>
      <c r="R220" s="29">
        <v>11.0677833557129</v>
      </c>
      <c r="S220" s="29">
        <v>11.0908241271973</v>
      </c>
      <c r="T220" s="29">
        <v>11.0984716415405</v>
      </c>
      <c r="U220" s="29">
        <v>11.1006011962891</v>
      </c>
      <c r="V220" s="29">
        <v>11.0910043716431</v>
      </c>
      <c r="W220" s="29">
        <v>11.1311912536621</v>
      </c>
      <c r="X220" s="29">
        <v>11.1746435165405</v>
      </c>
      <c r="Y220" s="29">
        <v>11.2159280776978</v>
      </c>
      <c r="Z220" s="29">
        <v>11.1933584213257</v>
      </c>
      <c r="AA220" s="29">
        <v>11.406457901001</v>
      </c>
      <c r="AB220" s="21">
        <v>-6.62214960902929E-05</v>
      </c>
    </row>
    <row r="221" spans="1:28" ht="12">
      <c r="A221" s="22" t="s">
        <v>252</v>
      </c>
      <c r="B221" s="29">
        <v>12.4459667205811</v>
      </c>
      <c r="C221" s="29">
        <v>11.3616228103638</v>
      </c>
      <c r="D221" s="29">
        <v>11.0135746002197</v>
      </c>
      <c r="E221" s="29">
        <v>11.6280908584595</v>
      </c>
      <c r="F221" s="29">
        <v>11.069429397583</v>
      </c>
      <c r="G221" s="29">
        <v>10.9193630218506</v>
      </c>
      <c r="H221" s="29">
        <v>10.9856004714966</v>
      </c>
      <c r="I221" s="29">
        <v>11.049277305603</v>
      </c>
      <c r="J221" s="29">
        <v>11.0179872512817</v>
      </c>
      <c r="K221" s="29">
        <v>11.0843648910522</v>
      </c>
      <c r="L221" s="29">
        <v>11.1372785568237</v>
      </c>
      <c r="M221" s="29">
        <v>11.0859060287476</v>
      </c>
      <c r="N221" s="29">
        <v>11.0536241531372</v>
      </c>
      <c r="O221" s="29">
        <v>11.0218372344971</v>
      </c>
      <c r="P221" s="29">
        <v>11.0177850723267</v>
      </c>
      <c r="Q221" s="29">
        <v>11.0086698532104</v>
      </c>
      <c r="R221" s="29">
        <v>11.0162878036499</v>
      </c>
      <c r="S221" s="29">
        <v>11.0389261245728</v>
      </c>
      <c r="T221" s="29">
        <v>11.0454597473145</v>
      </c>
      <c r="U221" s="29">
        <v>11.046534538269</v>
      </c>
      <c r="V221" s="29">
        <v>11.0356416702271</v>
      </c>
      <c r="W221" s="29">
        <v>11.0759553909302</v>
      </c>
      <c r="X221" s="29">
        <v>11.1196851730347</v>
      </c>
      <c r="Y221" s="29">
        <v>11.1616668701172</v>
      </c>
      <c r="Z221" s="29">
        <v>11.1378040313721</v>
      </c>
      <c r="AA221" s="29">
        <v>11.3523168563843</v>
      </c>
      <c r="AB221" s="21">
        <v>-3.41420294716954E-05</v>
      </c>
    </row>
    <row r="222" spans="1:28" ht="12">
      <c r="A222" s="22" t="s">
        <v>246</v>
      </c>
      <c r="B222" s="29">
        <v>12.4478092193604</v>
      </c>
      <c r="C222" s="29">
        <v>11.3632726669312</v>
      </c>
      <c r="D222" s="29">
        <v>11.0166959762573</v>
      </c>
      <c r="E222" s="29">
        <v>11.6332273483276</v>
      </c>
      <c r="F222" s="29">
        <v>11.0754404067993</v>
      </c>
      <c r="G222" s="29">
        <v>10.9266996383667</v>
      </c>
      <c r="H222" s="29">
        <v>10.9941501617432</v>
      </c>
      <c r="I222" s="29">
        <v>11.0588798522949</v>
      </c>
      <c r="J222" s="29">
        <v>11.0283632278442</v>
      </c>
      <c r="K222" s="29">
        <v>11.0956411361694</v>
      </c>
      <c r="L222" s="29">
        <v>11.1493225097656</v>
      </c>
      <c r="M222" s="29">
        <v>11.098292350769</v>
      </c>
      <c r="N222" s="29">
        <v>11.0661554336548</v>
      </c>
      <c r="O222" s="29">
        <v>11.0344324111938</v>
      </c>
      <c r="P222" s="29">
        <v>11.0305995941162</v>
      </c>
      <c r="Q222" s="29">
        <v>11.0216932296753</v>
      </c>
      <c r="R222" s="29">
        <v>11.0292558670044</v>
      </c>
      <c r="S222" s="29">
        <v>11.0524911880493</v>
      </c>
      <c r="T222" s="29">
        <v>11.0591974258423</v>
      </c>
      <c r="U222" s="29">
        <v>11.0602865219116</v>
      </c>
      <c r="V222" s="29">
        <v>11.0491552352905</v>
      </c>
      <c r="W222" s="29">
        <v>11.0899591445923</v>
      </c>
      <c r="X222" s="29">
        <v>11.1339073181152</v>
      </c>
      <c r="Y222" s="29">
        <v>11.1756544113159</v>
      </c>
      <c r="Z222" s="29">
        <v>11.1507959365845</v>
      </c>
      <c r="AA222" s="29">
        <v>11.3655424118042</v>
      </c>
      <c r="AB222" s="21">
        <v>8.32398538477719E-06</v>
      </c>
    </row>
    <row r="223" spans="1:28" ht="12">
      <c r="A223" s="22" t="s">
        <v>256</v>
      </c>
      <c r="B223" s="29">
        <v>11.8482503890991</v>
      </c>
      <c r="C223" s="29">
        <v>10.6634254455566</v>
      </c>
      <c r="D223" s="29">
        <v>10.1556434631348</v>
      </c>
      <c r="E223" s="29">
        <v>10.7903709411621</v>
      </c>
      <c r="F223" s="29">
        <v>10.257698059082</v>
      </c>
      <c r="G223" s="29">
        <v>10.0402431488037</v>
      </c>
      <c r="H223" s="29">
        <v>10.2932319641113</v>
      </c>
      <c r="I223" s="29">
        <v>10.8288078308105</v>
      </c>
      <c r="J223" s="29">
        <v>10.7424430847168</v>
      </c>
      <c r="K223" s="29">
        <v>10.8939361572266</v>
      </c>
      <c r="L223" s="29">
        <v>10.9772214889526</v>
      </c>
      <c r="M223" s="29">
        <v>11.1017303466797</v>
      </c>
      <c r="N223" s="29">
        <v>10.9491033554077</v>
      </c>
      <c r="O223" s="29">
        <v>10.8130521774292</v>
      </c>
      <c r="P223" s="29">
        <v>10.7635717391968</v>
      </c>
      <c r="Q223" s="29">
        <v>10.7573471069336</v>
      </c>
      <c r="R223" s="29">
        <v>10.7735023498535</v>
      </c>
      <c r="S223" s="29">
        <v>10.8944435119629</v>
      </c>
      <c r="T223" s="29">
        <v>10.9674139022827</v>
      </c>
      <c r="U223" s="29">
        <v>10.939061164856</v>
      </c>
      <c r="V223" s="29">
        <v>10.8818893432617</v>
      </c>
      <c r="W223" s="29">
        <v>11.0180044174194</v>
      </c>
      <c r="X223" s="29">
        <v>11.1429586410522</v>
      </c>
      <c r="Y223" s="29">
        <v>11.2135982513428</v>
      </c>
      <c r="Z223" s="29">
        <v>10.9782304763794</v>
      </c>
      <c r="AA223" s="29">
        <v>11.0099802017212</v>
      </c>
      <c r="AB223" s="21">
        <v>0.00133349239826202</v>
      </c>
    </row>
    <row r="224" spans="1:28" ht="12">
      <c r="A224" s="22" t="s">
        <v>257</v>
      </c>
      <c r="B224" s="29">
        <v>7.64494276046753</v>
      </c>
      <c r="C224" s="29">
        <v>6.41780281066895</v>
      </c>
      <c r="D224" s="29">
        <v>6.19212102890015</v>
      </c>
      <c r="E224" s="29">
        <v>6.61527347564697</v>
      </c>
      <c r="F224" s="29">
        <v>6.48051500320435</v>
      </c>
      <c r="G224" s="29">
        <v>6.25320959091187</v>
      </c>
      <c r="H224" s="29">
        <v>6.03949785232544</v>
      </c>
      <c r="I224" s="29">
        <v>6.03172302246094</v>
      </c>
      <c r="J224" s="29">
        <v>6.0523567199707</v>
      </c>
      <c r="K224" s="29">
        <v>6.08774614334106</v>
      </c>
      <c r="L224" s="29">
        <v>6.07134246826172</v>
      </c>
      <c r="M224" s="29">
        <v>6.13078927993774</v>
      </c>
      <c r="N224" s="29">
        <v>6.14382839202881</v>
      </c>
      <c r="O224" s="29">
        <v>6.26239585876465</v>
      </c>
      <c r="P224" s="29">
        <v>6.37653636932373</v>
      </c>
      <c r="Q224" s="29">
        <v>6.37929248809814</v>
      </c>
      <c r="R224" s="29">
        <v>6.3933367729187</v>
      </c>
      <c r="S224" s="29">
        <v>6.39429712295532</v>
      </c>
      <c r="T224" s="29">
        <v>6.47064447402954</v>
      </c>
      <c r="U224" s="29">
        <v>6.5819993019104</v>
      </c>
      <c r="V224" s="29">
        <v>6.58853340148926</v>
      </c>
      <c r="W224" s="29">
        <v>6.74097204208374</v>
      </c>
      <c r="X224" s="29">
        <v>6.88225507736206</v>
      </c>
      <c r="Y224" s="29">
        <v>6.96750020980835</v>
      </c>
      <c r="Z224" s="29">
        <v>6.98517656326294</v>
      </c>
      <c r="AA224" s="29">
        <v>7.00538539886475</v>
      </c>
      <c r="AB224" s="21">
        <v>0.00365681141614914</v>
      </c>
    </row>
    <row r="225" spans="1:28" ht="12">
      <c r="A225" s="22" t="s">
        <v>258</v>
      </c>
      <c r="B225" s="29">
        <v>13.1600208282471</v>
      </c>
      <c r="C225" s="29">
        <v>12.0739316940308</v>
      </c>
      <c r="D225" s="29">
        <v>11.721305847168</v>
      </c>
      <c r="E225" s="29">
        <v>12.3419275283813</v>
      </c>
      <c r="F225" s="29">
        <v>11.7238988876343</v>
      </c>
      <c r="G225" s="29">
        <v>11.588080406189</v>
      </c>
      <c r="H225" s="29">
        <v>11.6416168212891</v>
      </c>
      <c r="I225" s="29">
        <v>11.6133451461792</v>
      </c>
      <c r="J225" s="29">
        <v>11.5865325927734</v>
      </c>
      <c r="K225" s="29">
        <v>11.6388483047485</v>
      </c>
      <c r="L225" s="29">
        <v>11.689995765686</v>
      </c>
      <c r="M225" s="29">
        <v>11.5905733108521</v>
      </c>
      <c r="N225" s="29">
        <v>11.5795793533325</v>
      </c>
      <c r="O225" s="29">
        <v>11.5575323104858</v>
      </c>
      <c r="P225" s="29">
        <v>11.5552234649658</v>
      </c>
      <c r="Q225" s="29">
        <v>11.5469427108765</v>
      </c>
      <c r="R225" s="29">
        <v>11.5546989440918</v>
      </c>
      <c r="S225" s="29">
        <v>11.5630550384521</v>
      </c>
      <c r="T225" s="29">
        <v>11.5521554946899</v>
      </c>
      <c r="U225" s="29">
        <v>11.5513792037964</v>
      </c>
      <c r="V225" s="29">
        <v>11.5508060455322</v>
      </c>
      <c r="W225" s="29">
        <v>11.5635194778442</v>
      </c>
      <c r="X225" s="29">
        <v>11.5831937789917</v>
      </c>
      <c r="Y225" s="29">
        <v>11.6160554885864</v>
      </c>
      <c r="Z225" s="29">
        <v>11.6335697174072</v>
      </c>
      <c r="AA225" s="29">
        <v>11.9111461639404</v>
      </c>
      <c r="AB225" s="21">
        <v>-0.000565427802503109</v>
      </c>
    </row>
    <row r="226" spans="1:28" ht="12">
      <c r="A226" s="22" t="s">
        <v>250</v>
      </c>
      <c r="B226" s="29">
        <v>3.04669308662415</v>
      </c>
      <c r="C226" s="29">
        <v>3.08900833129883</v>
      </c>
      <c r="D226" s="29">
        <v>3.42752981185913</v>
      </c>
      <c r="E226" s="29">
        <v>3.70963096618652</v>
      </c>
      <c r="F226" s="29">
        <v>3.01745200157166</v>
      </c>
      <c r="G226" s="29">
        <v>2.88777542114258</v>
      </c>
      <c r="H226" s="29">
        <v>2.91871047019958</v>
      </c>
      <c r="I226" s="29">
        <v>2.94951725006104</v>
      </c>
      <c r="J226" s="29">
        <v>3.00458955764771</v>
      </c>
      <c r="K226" s="29">
        <v>2.97491216659546</v>
      </c>
      <c r="L226" s="29">
        <v>3.00627160072327</v>
      </c>
      <c r="M226" s="29">
        <v>3.0165739059448198</v>
      </c>
      <c r="N226" s="29">
        <v>3.05439829826355</v>
      </c>
      <c r="O226" s="29">
        <v>3.08326411247253</v>
      </c>
      <c r="P226" s="29">
        <v>3.11555743217468</v>
      </c>
      <c r="Q226" s="29">
        <v>3.14104819297791</v>
      </c>
      <c r="R226" s="29">
        <v>3.17407512664795</v>
      </c>
      <c r="S226" s="29">
        <v>3.19363594055176</v>
      </c>
      <c r="T226" s="29">
        <v>3.215167760849</v>
      </c>
      <c r="U226" s="29">
        <v>3.24083042144775</v>
      </c>
      <c r="V226" s="29">
        <v>3.25549364089966</v>
      </c>
      <c r="W226" s="29">
        <v>3.28586483001709</v>
      </c>
      <c r="X226" s="29">
        <v>3.31548023223877</v>
      </c>
      <c r="Y226" s="29">
        <v>3.3381028175354</v>
      </c>
      <c r="Z226" s="29">
        <v>3.3805673122406</v>
      </c>
      <c r="AA226" s="29">
        <v>3.41051268577576</v>
      </c>
      <c r="AB226" s="21">
        <v>0.00413404196500778</v>
      </c>
    </row>
    <row r="227" spans="1:28" ht="12">
      <c r="A227" s="22" t="s">
        <v>259</v>
      </c>
      <c r="B227" s="29">
        <v>14.7679986953735</v>
      </c>
      <c r="C227" s="29">
        <v>14.4717922210693</v>
      </c>
      <c r="D227" s="29">
        <v>13.611382484436</v>
      </c>
      <c r="E227" s="29">
        <v>14.0345344543457</v>
      </c>
      <c r="F227" s="29">
        <v>17.0257987976074</v>
      </c>
      <c r="G227" s="29">
        <v>16.9004287719727</v>
      </c>
      <c r="H227" s="29">
        <v>16.5020008087158</v>
      </c>
      <c r="I227" s="29">
        <v>16.7319240570068</v>
      </c>
      <c r="J227" s="29">
        <v>16.7438716888428</v>
      </c>
      <c r="K227" s="29">
        <v>16.7552528381348</v>
      </c>
      <c r="L227" s="29">
        <v>16.9779758453369</v>
      </c>
      <c r="M227" s="29">
        <v>16.9933757781982</v>
      </c>
      <c r="N227" s="29">
        <v>17.0028991699219</v>
      </c>
      <c r="O227" s="29">
        <v>17.0121307373047</v>
      </c>
      <c r="P227" s="29">
        <v>17.0243244171143</v>
      </c>
      <c r="Q227" s="29">
        <v>17.0367164611816</v>
      </c>
      <c r="R227" s="29">
        <v>17.049446105957</v>
      </c>
      <c r="S227" s="29">
        <v>16.8225250244141</v>
      </c>
      <c r="T227" s="29">
        <v>16.8315696716309</v>
      </c>
      <c r="U227" s="29">
        <v>16.841854095459</v>
      </c>
      <c r="V227" s="29">
        <v>16.8523941040039</v>
      </c>
      <c r="W227" s="29">
        <v>16.8821868896484</v>
      </c>
      <c r="X227" s="29">
        <v>16.9112777709961</v>
      </c>
      <c r="Y227" s="29">
        <v>16.9413375854492</v>
      </c>
      <c r="Z227" s="29">
        <v>16.9685153961182</v>
      </c>
      <c r="AA227" s="29">
        <v>16.9992008209229</v>
      </c>
      <c r="AB227" s="21">
        <v>0.00672941327095032</v>
      </c>
    </row>
    <row r="228" spans="1:28" ht="12">
      <c r="A228" s="22" t="s">
        <v>260</v>
      </c>
      <c r="B228" s="29">
        <v>7.40904998779297</v>
      </c>
      <c r="C228" s="29">
        <v>8.12012577056885</v>
      </c>
      <c r="D228" s="29">
        <v>6.54293060302734</v>
      </c>
      <c r="E228" s="29">
        <v>6.74472570419312</v>
      </c>
      <c r="F228" s="29">
        <v>6.52886581420898</v>
      </c>
      <c r="G228" s="29">
        <v>6.40049314498901</v>
      </c>
      <c r="H228" s="29">
        <v>6.46987915039063</v>
      </c>
      <c r="I228" s="29">
        <v>6.62355947494507</v>
      </c>
      <c r="J228" s="29">
        <v>6.80561780929565</v>
      </c>
      <c r="K228" s="29">
        <v>7.00449562072754</v>
      </c>
      <c r="L228" s="29">
        <v>7.19486236572266</v>
      </c>
      <c r="M228" s="29">
        <v>7.36203956604004</v>
      </c>
      <c r="N228" s="29">
        <v>7.52486276626587</v>
      </c>
      <c r="O228" s="29">
        <v>7.64759111404419</v>
      </c>
      <c r="P228" s="29">
        <v>7.7216329574585</v>
      </c>
      <c r="Q228" s="29">
        <v>7.75756645202637</v>
      </c>
      <c r="R228" s="29">
        <v>7.84262037277222</v>
      </c>
      <c r="S228" s="29">
        <v>7.78888177871704</v>
      </c>
      <c r="T228" s="29">
        <v>7.80110931396484</v>
      </c>
      <c r="U228" s="29">
        <v>7.83468818664551</v>
      </c>
      <c r="V228" s="29">
        <v>7.89825916290283</v>
      </c>
      <c r="W228" s="29">
        <v>7.8625431060791</v>
      </c>
      <c r="X228" s="29">
        <v>7.88452100753784</v>
      </c>
      <c r="Y228" s="29">
        <v>7.98579549789429</v>
      </c>
      <c r="Z228" s="29">
        <v>8.15761470794678</v>
      </c>
      <c r="AA228" s="29">
        <v>8.3331937789917</v>
      </c>
      <c r="AB228" s="21">
        <v>0.00107979774475098</v>
      </c>
    </row>
    <row r="229" spans="1:28" ht="12">
      <c r="A229" s="22" t="s">
        <v>261</v>
      </c>
      <c r="B229" s="29">
        <v>17.7159557342529</v>
      </c>
      <c r="C229" s="29">
        <v>17.7159557342529</v>
      </c>
      <c r="D229" s="29">
        <v>17.7159557342529</v>
      </c>
      <c r="E229" s="29">
        <v>21.6510276794434</v>
      </c>
      <c r="F229" s="29">
        <v>21.3155460357666</v>
      </c>
      <c r="G229" s="29">
        <v>21.5547504425049</v>
      </c>
      <c r="H229" s="29">
        <v>21.7621688842773</v>
      </c>
      <c r="I229" s="29">
        <v>23.3026924133301</v>
      </c>
      <c r="J229" s="29">
        <v>23.583122253418</v>
      </c>
      <c r="K229" s="29">
        <v>23.9451541900635</v>
      </c>
      <c r="L229" s="29">
        <v>24.1830177307129</v>
      </c>
      <c r="M229" s="29">
        <v>24.2451839447021</v>
      </c>
      <c r="N229" s="29">
        <v>24.3413791656494</v>
      </c>
      <c r="O229" s="29">
        <v>24.4104747772217</v>
      </c>
      <c r="P229" s="29">
        <v>24.5086555480957</v>
      </c>
      <c r="Q229" s="29">
        <v>24.579174041748</v>
      </c>
      <c r="R229" s="29">
        <v>24.6788291931152</v>
      </c>
      <c r="S229" s="29">
        <v>24.7484664916992</v>
      </c>
      <c r="T229" s="29">
        <v>24.8071174621582</v>
      </c>
      <c r="U229" s="29">
        <v>24.8660221099854</v>
      </c>
      <c r="V229" s="29">
        <v>24.9794864654541</v>
      </c>
      <c r="W229" s="29">
        <v>25.0354881286621</v>
      </c>
      <c r="X229" s="29">
        <v>25.1402816772461</v>
      </c>
      <c r="Y229" s="29">
        <v>25.2473583221436</v>
      </c>
      <c r="Z229" s="29">
        <v>25.5795879364014</v>
      </c>
      <c r="AA229" s="29">
        <v>25.5060253143311</v>
      </c>
      <c r="AB229" s="21">
        <v>0.0153012597560883</v>
      </c>
    </row>
    <row r="230" spans="1:28" ht="12">
      <c r="A230" s="22" t="s">
        <v>160</v>
      </c>
      <c r="B230" s="29">
        <v>31.7786426544189</v>
      </c>
      <c r="C230" s="29">
        <v>29.2839527130127</v>
      </c>
      <c r="D230" s="29">
        <v>26.1144065856934</v>
      </c>
      <c r="E230" s="29">
        <v>26.1676368713379</v>
      </c>
      <c r="F230" s="29">
        <v>25.5504360198975</v>
      </c>
      <c r="G230" s="29">
        <v>24.7279300689697</v>
      </c>
      <c r="H230" s="29">
        <v>23.9841194152832</v>
      </c>
      <c r="I230" s="29">
        <v>23.7355575561523</v>
      </c>
      <c r="J230" s="29">
        <v>23.9603748321533</v>
      </c>
      <c r="K230" s="29">
        <v>23.5202217102051</v>
      </c>
      <c r="L230" s="29">
        <v>24.171703338623</v>
      </c>
      <c r="M230" s="29">
        <v>24.1032695770264</v>
      </c>
      <c r="N230" s="29">
        <v>24.634349822998</v>
      </c>
      <c r="O230" s="29">
        <v>24.7180194854736</v>
      </c>
      <c r="P230" s="29">
        <v>24.9494819641113</v>
      </c>
      <c r="Q230" s="29">
        <v>24.85768699646</v>
      </c>
      <c r="R230" s="29">
        <v>25.0891170501709</v>
      </c>
      <c r="S230" s="29">
        <v>25.0395030975342</v>
      </c>
      <c r="T230" s="29">
        <v>25.1676731109619</v>
      </c>
      <c r="U230" s="29">
        <v>25.2957973480225</v>
      </c>
      <c r="V230" s="29">
        <v>25.3793067932129</v>
      </c>
      <c r="W230" s="29">
        <v>25.150785446167</v>
      </c>
      <c r="X230" s="29">
        <v>24.926794052124</v>
      </c>
      <c r="Y230" s="29">
        <v>24.62082862854</v>
      </c>
      <c r="Z230" s="29">
        <v>24.7673301696777</v>
      </c>
      <c r="AA230" s="29">
        <v>24.4952507019043</v>
      </c>
      <c r="AB230" s="21">
        <v>-0.00741240859031677</v>
      </c>
    </row>
    <row r="232" spans="1:28" ht="12">
      <c r="A232" s="22" t="s">
        <v>262</v>
      </c>
      <c r="B232" s="29">
        <v>12.5887422561646</v>
      </c>
      <c r="C232" s="29">
        <v>12.6725006103516</v>
      </c>
      <c r="D232" s="29">
        <v>11.6654586791992</v>
      </c>
      <c r="E232" s="29">
        <v>11.9677982330322</v>
      </c>
      <c r="F232" s="29">
        <v>11.4739503860474</v>
      </c>
      <c r="G232" s="29">
        <v>11.1925868988037</v>
      </c>
      <c r="H232" s="29">
        <v>11.0870189666748</v>
      </c>
      <c r="I232" s="29">
        <v>11.0930604934692</v>
      </c>
      <c r="J232" s="29">
        <v>11.1722707748413</v>
      </c>
      <c r="K232" s="29">
        <v>11.1456832885742</v>
      </c>
      <c r="L232" s="29">
        <v>11.3187341690063</v>
      </c>
      <c r="M232" s="29">
        <v>11.2967643737793</v>
      </c>
      <c r="N232" s="29">
        <v>11.4074411392212</v>
      </c>
      <c r="O232" s="29">
        <v>11.4603071212769</v>
      </c>
      <c r="P232" s="29">
        <v>11.5671892166138</v>
      </c>
      <c r="Q232" s="29">
        <v>11.5941562652588</v>
      </c>
      <c r="R232" s="29">
        <v>11.6947526931763</v>
      </c>
      <c r="S232" s="29">
        <v>11.7205095291138</v>
      </c>
      <c r="T232" s="29">
        <v>11.8138046264648</v>
      </c>
      <c r="U232" s="29">
        <v>11.922794342041</v>
      </c>
      <c r="V232" s="29">
        <v>12.0245742797852</v>
      </c>
      <c r="W232" s="29">
        <v>12.0554084777832</v>
      </c>
      <c r="X232" s="29">
        <v>12.1020927429199</v>
      </c>
      <c r="Y232" s="29">
        <v>12.1142902374268</v>
      </c>
      <c r="Z232" s="29">
        <v>12.2039184570313</v>
      </c>
      <c r="AA232" s="29">
        <v>12.2881765365601</v>
      </c>
      <c r="AB232" s="21">
        <v>-0.00128237575292587</v>
      </c>
    </row>
    <row r="233" spans="1:28" ht="12">
      <c r="A233" s="22" t="s">
        <v>252</v>
      </c>
      <c r="B233" s="29">
        <v>9.94902610778809</v>
      </c>
      <c r="C233" s="29">
        <v>9.69812202453613</v>
      </c>
      <c r="D233" s="29">
        <v>8.95033645629883</v>
      </c>
      <c r="E233" s="29">
        <v>9.45054626464844</v>
      </c>
      <c r="F233" s="29">
        <v>8.98079681396484</v>
      </c>
      <c r="G233" s="29">
        <v>8.79166507720947</v>
      </c>
      <c r="H233" s="29">
        <v>8.79843425750732</v>
      </c>
      <c r="I233" s="29">
        <v>8.84917736053467</v>
      </c>
      <c r="J233" s="29">
        <v>8.8720178604126</v>
      </c>
      <c r="K233" s="29">
        <v>8.9497184753418</v>
      </c>
      <c r="L233" s="29">
        <v>9.03265285491943</v>
      </c>
      <c r="M233" s="29">
        <v>9.04930114746094</v>
      </c>
      <c r="N233" s="29">
        <v>9.07927799224854</v>
      </c>
      <c r="O233" s="29">
        <v>9.10408306121826</v>
      </c>
      <c r="P233" s="29">
        <v>9.14683532714844</v>
      </c>
      <c r="Q233" s="29">
        <v>9.14669322967529</v>
      </c>
      <c r="R233" s="29">
        <v>9.17543411254883</v>
      </c>
      <c r="S233" s="29">
        <v>9.14927387237549</v>
      </c>
      <c r="T233" s="29">
        <v>9.16862487792969</v>
      </c>
      <c r="U233" s="29">
        <v>9.20112705230713</v>
      </c>
      <c r="V233" s="29">
        <v>9.21409511566162</v>
      </c>
      <c r="W233" s="29">
        <v>9.22533988952637</v>
      </c>
      <c r="X233" s="29">
        <v>9.24968814849854</v>
      </c>
      <c r="Y233" s="29">
        <v>9.29522800445557</v>
      </c>
      <c r="Z233" s="29">
        <v>9.32671737670898</v>
      </c>
      <c r="AA233" s="29">
        <v>9.48367023468018</v>
      </c>
      <c r="AB233" s="21">
        <v>-0.000931269377470016</v>
      </c>
    </row>
    <row r="234" spans="1:28" ht="12">
      <c r="A234" s="22" t="s">
        <v>160</v>
      </c>
      <c r="B234" s="29">
        <v>27.6777172088623</v>
      </c>
      <c r="C234" s="29">
        <v>29.3500194549561</v>
      </c>
      <c r="D234" s="29">
        <v>26.773380279541</v>
      </c>
      <c r="E234" s="29">
        <v>26.1038475036621</v>
      </c>
      <c r="F234" s="29">
        <v>25.3989334106445</v>
      </c>
      <c r="G234" s="29">
        <v>24.5517539978027</v>
      </c>
      <c r="H234" s="29">
        <v>23.7909660339355</v>
      </c>
      <c r="I234" s="29">
        <v>23.5194492340088</v>
      </c>
      <c r="J234" s="29">
        <v>23.8913383483887</v>
      </c>
      <c r="K234" s="29">
        <v>23.287670135498</v>
      </c>
      <c r="L234" s="29">
        <v>23.9915504455566</v>
      </c>
      <c r="M234" s="29">
        <v>23.7716407775879</v>
      </c>
      <c r="N234" s="29">
        <v>24.3598003387451</v>
      </c>
      <c r="O234" s="29">
        <v>24.5915794372559</v>
      </c>
      <c r="P234" s="29">
        <v>25.0697803497314</v>
      </c>
      <c r="Q234" s="29">
        <v>25.2554683685303</v>
      </c>
      <c r="R234" s="29">
        <v>25.7668380737305</v>
      </c>
      <c r="S234" s="29">
        <v>26.1004524230957</v>
      </c>
      <c r="T234" s="29">
        <v>26.6209354400635</v>
      </c>
      <c r="U234" s="29">
        <v>27.1727924346924</v>
      </c>
      <c r="V234" s="29">
        <v>27.7716674804688</v>
      </c>
      <c r="W234" s="29">
        <v>27.9128608703613</v>
      </c>
      <c r="X234" s="29">
        <v>28.0734519958496</v>
      </c>
      <c r="Y234" s="29">
        <v>27.8798122406006</v>
      </c>
      <c r="Z234" s="29">
        <v>28.2892074584961</v>
      </c>
      <c r="AA234" s="29">
        <v>27.9476871490479</v>
      </c>
      <c r="AB234" s="21">
        <v>-0.00203786984086037</v>
      </c>
    </row>
    <row r="236" ht="12">
      <c r="A236" s="22" t="s">
        <v>263</v>
      </c>
    </row>
    <row r="237" spans="1:28" ht="12">
      <c r="A237" s="22" t="s">
        <v>264</v>
      </c>
      <c r="B237" s="29">
        <v>3.37707829475403</v>
      </c>
      <c r="C237" s="29">
        <v>3.06079959869385</v>
      </c>
      <c r="D237" s="29">
        <v>2.81574273109436</v>
      </c>
      <c r="E237" s="29">
        <v>2.9472541809082</v>
      </c>
      <c r="F237" s="29">
        <v>2.81415367126465</v>
      </c>
      <c r="G237" s="29">
        <v>2.74295496940613</v>
      </c>
      <c r="H237" s="29">
        <v>2.74198532104492</v>
      </c>
      <c r="I237" s="29">
        <v>2.79802346229553</v>
      </c>
      <c r="J237" s="29">
        <v>2.90635466575623</v>
      </c>
      <c r="K237" s="29">
        <v>2.99032187461853</v>
      </c>
      <c r="L237" s="29">
        <v>3.07435965538025</v>
      </c>
      <c r="M237" s="29">
        <v>3.15169262886047</v>
      </c>
      <c r="N237" s="29">
        <v>3.22856140136719</v>
      </c>
      <c r="O237" s="29">
        <v>3.27902626991272</v>
      </c>
      <c r="P237" s="29">
        <v>3.31667280197144</v>
      </c>
      <c r="Q237" s="29">
        <v>3.31995582580566</v>
      </c>
      <c r="R237" s="29">
        <v>3.35657477378845</v>
      </c>
      <c r="S237" s="29">
        <v>3.32761216163635</v>
      </c>
      <c r="T237" s="29">
        <v>3.33084964752197</v>
      </c>
      <c r="U237" s="29">
        <v>3.34752941131592</v>
      </c>
      <c r="V237" s="29">
        <v>3.35592031478882</v>
      </c>
      <c r="W237" s="29">
        <v>3.34259128570557</v>
      </c>
      <c r="X237" s="29">
        <v>3.37324738502502</v>
      </c>
      <c r="Y237" s="29">
        <v>3.42575836181641</v>
      </c>
      <c r="Z237" s="29">
        <v>3.5318615436554</v>
      </c>
      <c r="AA237" s="29">
        <v>3.65139555931091</v>
      </c>
      <c r="AB237" s="21">
        <v>0.0073784726858139</v>
      </c>
    </row>
    <row r="238" spans="1:28" ht="12">
      <c r="A238" s="22" t="s">
        <v>265</v>
      </c>
      <c r="B238" s="29">
        <v>3.94823503494263</v>
      </c>
      <c r="C238" s="29">
        <v>3.81391572952271</v>
      </c>
      <c r="D238" s="29">
        <v>3.8721764087677</v>
      </c>
      <c r="E238" s="29">
        <v>4.23393106460571</v>
      </c>
      <c r="F238" s="29">
        <v>3.46686053276062</v>
      </c>
      <c r="G238" s="29">
        <v>3.33756303787231</v>
      </c>
      <c r="H238" s="29">
        <v>3.35985016822815</v>
      </c>
      <c r="I238" s="29">
        <v>3.38666105270386</v>
      </c>
      <c r="J238" s="29">
        <v>3.41182994842529</v>
      </c>
      <c r="K238" s="29">
        <v>3.42995500564575</v>
      </c>
      <c r="L238" s="29">
        <v>3.44918918609619</v>
      </c>
      <c r="M238" s="29">
        <v>3.46054482460022</v>
      </c>
      <c r="N238" s="29">
        <v>3.48524451255798</v>
      </c>
      <c r="O238" s="29">
        <v>3.51592707633972</v>
      </c>
      <c r="P238" s="29">
        <v>3.5461106300354</v>
      </c>
      <c r="Q238" s="29">
        <v>3.56861853599548</v>
      </c>
      <c r="R238" s="29">
        <v>3.58817625045776</v>
      </c>
      <c r="S238" s="29">
        <v>3.62118792533875</v>
      </c>
      <c r="T238" s="29">
        <v>3.64613318443298</v>
      </c>
      <c r="U238" s="29">
        <v>3.67940521240234</v>
      </c>
      <c r="V238" s="29">
        <v>3.71201825141907</v>
      </c>
      <c r="W238" s="29">
        <v>3.74865102767944</v>
      </c>
      <c r="X238" s="29">
        <v>3.77630162239075</v>
      </c>
      <c r="Y238" s="29">
        <v>3.80506801605225</v>
      </c>
      <c r="Z238" s="29">
        <v>3.82121396064758</v>
      </c>
      <c r="AA238" s="29">
        <v>3.85555529594421</v>
      </c>
      <c r="AB238" s="21">
        <v>0.000452544651925564</v>
      </c>
    </row>
    <row r="239" spans="1:28" ht="12">
      <c r="A239" s="22" t="s">
        <v>247</v>
      </c>
      <c r="B239" s="29">
        <v>6.95379447937012</v>
      </c>
      <c r="C239" s="29">
        <v>5.78307437896729</v>
      </c>
      <c r="D239" s="29">
        <v>5.5150785446167</v>
      </c>
      <c r="E239" s="29">
        <v>5.93823051452637</v>
      </c>
      <c r="F239" s="29">
        <v>5.27573204040527</v>
      </c>
      <c r="G239" s="29">
        <v>5.09865045547485</v>
      </c>
      <c r="H239" s="29">
        <v>5.0142560005188</v>
      </c>
      <c r="I239" s="29">
        <v>5.01635217666626</v>
      </c>
      <c r="J239" s="29">
        <v>5.05393648147583</v>
      </c>
      <c r="K239" s="29">
        <v>5.09139728546143</v>
      </c>
      <c r="L239" s="29">
        <v>5.16884517669678</v>
      </c>
      <c r="M239" s="29">
        <v>5.23873138427734</v>
      </c>
      <c r="N239" s="29">
        <v>5.30746030807495</v>
      </c>
      <c r="O239" s="29">
        <v>5.38798999786377</v>
      </c>
      <c r="P239" s="29">
        <v>5.54652261734009</v>
      </c>
      <c r="Q239" s="29">
        <v>5.53222322463989</v>
      </c>
      <c r="R239" s="29">
        <v>5.57193517684937</v>
      </c>
      <c r="S239" s="29">
        <v>5.52713108062744</v>
      </c>
      <c r="T239" s="29">
        <v>5.62479400634766</v>
      </c>
      <c r="U239" s="29">
        <v>5.79323196411133</v>
      </c>
      <c r="V239" s="29">
        <v>5.85684061050415</v>
      </c>
      <c r="W239" s="29">
        <v>5.90025901794434</v>
      </c>
      <c r="X239" s="29">
        <v>5.93040227890015</v>
      </c>
      <c r="Y239" s="29">
        <v>5.96054410934448</v>
      </c>
      <c r="Z239" s="29">
        <v>5.98910045623779</v>
      </c>
      <c r="AA239" s="29">
        <v>6.01924276351929</v>
      </c>
      <c r="AB239" s="21">
        <v>0.00166914343833923</v>
      </c>
    </row>
    <row r="240" spans="1:28" ht="12">
      <c r="A240" s="22" t="s">
        <v>250</v>
      </c>
      <c r="B240" s="29">
        <v>3.91479396820068</v>
      </c>
      <c r="C240" s="29">
        <v>3.77626800537109</v>
      </c>
      <c r="D240" s="29">
        <v>3.72594046592712</v>
      </c>
      <c r="E240" s="29">
        <v>4.02377033233643</v>
      </c>
      <c r="F240" s="29">
        <v>3.3299834728241</v>
      </c>
      <c r="G240" s="29">
        <v>3.20873594284058</v>
      </c>
      <c r="H240" s="29">
        <v>3.23947143554688</v>
      </c>
      <c r="I240" s="29">
        <v>3.27289271354675</v>
      </c>
      <c r="J240" s="29">
        <v>3.3150646686554</v>
      </c>
      <c r="K240" s="29">
        <v>3.31495881080627</v>
      </c>
      <c r="L240" s="29">
        <v>3.33908486366272</v>
      </c>
      <c r="M240" s="29">
        <v>3.34823608398438</v>
      </c>
      <c r="N240" s="29">
        <v>3.37776279449463</v>
      </c>
      <c r="O240" s="29">
        <v>3.41278529167175</v>
      </c>
      <c r="P240" s="29">
        <v>3.44195485115051</v>
      </c>
      <c r="Q240" s="29">
        <v>3.47158718109131</v>
      </c>
      <c r="R240" s="29">
        <v>3.48915863037109</v>
      </c>
      <c r="S240" s="29">
        <v>3.51926922798157</v>
      </c>
      <c r="T240" s="29">
        <v>3.54474353790283</v>
      </c>
      <c r="U240" s="29">
        <v>3.57298803329468</v>
      </c>
      <c r="V240" s="29">
        <v>3.59688401222229</v>
      </c>
      <c r="W240" s="29">
        <v>3.62738704681396</v>
      </c>
      <c r="X240" s="29">
        <v>3.65642333030701</v>
      </c>
      <c r="Y240" s="29">
        <v>3.6856517791748</v>
      </c>
      <c r="Z240" s="29">
        <v>3.71182060241699</v>
      </c>
      <c r="AA240" s="29">
        <v>3.73912692070007</v>
      </c>
      <c r="AB240" s="21">
        <v>-0.000411753095686436</v>
      </c>
    </row>
    <row r="241" spans="1:28" ht="12">
      <c r="A241" s="22" t="s">
        <v>249</v>
      </c>
      <c r="B241" s="29">
        <v>4.49097871780396</v>
      </c>
      <c r="C241" s="29">
        <v>3.50575995445251</v>
      </c>
      <c r="D241" s="29">
        <v>3.18991017341614</v>
      </c>
      <c r="E241" s="29">
        <v>3.39126372337341</v>
      </c>
      <c r="F241" s="29">
        <v>3.25764632225037</v>
      </c>
      <c r="G241" s="29">
        <v>3.18999004364014</v>
      </c>
      <c r="H241" s="29">
        <v>3.20911884307861</v>
      </c>
      <c r="I241" s="29">
        <v>3.32107710838318</v>
      </c>
      <c r="J241" s="29">
        <v>3.47635197639465</v>
      </c>
      <c r="K241" s="29">
        <v>3.62706756591797</v>
      </c>
      <c r="L241" s="29">
        <v>3.76906800270081</v>
      </c>
      <c r="M241" s="29">
        <v>3.88963627815247</v>
      </c>
      <c r="N241" s="29">
        <v>4.00430822372437</v>
      </c>
      <c r="O241" s="29">
        <v>4.08367776870728</v>
      </c>
      <c r="P241" s="29">
        <v>4.12741994857788</v>
      </c>
      <c r="Q241" s="29">
        <v>4.13248729705811</v>
      </c>
      <c r="R241" s="29">
        <v>4.19391489028931</v>
      </c>
      <c r="S241" s="29">
        <v>4.1218147277832</v>
      </c>
      <c r="T241" s="29">
        <v>4.1158390045166</v>
      </c>
      <c r="U241" s="29">
        <v>4.13014936447144</v>
      </c>
      <c r="V241" s="29">
        <v>4.16819667816162</v>
      </c>
      <c r="W241" s="29">
        <v>4.11749649047852</v>
      </c>
      <c r="X241" s="29">
        <v>4.13034772872925</v>
      </c>
      <c r="Y241" s="29">
        <v>4.214035987854</v>
      </c>
      <c r="Z241" s="29">
        <v>4.3704080581665</v>
      </c>
      <c r="AA241" s="29">
        <v>4.53902053833008</v>
      </c>
      <c r="AB241" s="21">
        <v>0.0108207881450653</v>
      </c>
    </row>
    <row r="242" spans="1:28" ht="12">
      <c r="A242" s="22" t="s">
        <v>255</v>
      </c>
      <c r="B242" s="29">
        <v>1.66643393039703</v>
      </c>
      <c r="C242" s="29">
        <v>1.73064410686493</v>
      </c>
      <c r="D242" s="29">
        <v>1.66436219215393</v>
      </c>
      <c r="E242" s="29">
        <v>1.67557644844055</v>
      </c>
      <c r="F242" s="29">
        <v>1.67715299129486</v>
      </c>
      <c r="G242" s="29">
        <v>1.6989152431488</v>
      </c>
      <c r="H242" s="29">
        <v>1.67703688144684</v>
      </c>
      <c r="I242" s="29">
        <v>1.65253734588623</v>
      </c>
      <c r="J242" s="29">
        <v>1.62867760658264</v>
      </c>
      <c r="K242" s="29">
        <v>1.61477375030518</v>
      </c>
      <c r="L242" s="29">
        <v>1.60295689105988</v>
      </c>
      <c r="M242" s="29">
        <v>1.60774493217468</v>
      </c>
      <c r="N242" s="29">
        <v>1.59986317157745</v>
      </c>
      <c r="O242" s="29">
        <v>1.59200298786163</v>
      </c>
      <c r="P242" s="29">
        <v>1.58203649520874</v>
      </c>
      <c r="Q242" s="29">
        <v>1.57045269012451</v>
      </c>
      <c r="R242" s="29">
        <v>1.55949747562408</v>
      </c>
      <c r="S242" s="29">
        <v>1.5446549654007</v>
      </c>
      <c r="T242" s="29">
        <v>1.54096579551697</v>
      </c>
      <c r="U242" s="29">
        <v>1.53227758407593</v>
      </c>
      <c r="V242" s="29">
        <v>1.51557636260986</v>
      </c>
      <c r="W242" s="29">
        <v>1.50556552410126</v>
      </c>
      <c r="X242" s="29">
        <v>1.50361621379852</v>
      </c>
      <c r="Y242" s="29">
        <v>1.49438166618347</v>
      </c>
      <c r="Z242" s="29">
        <v>1.49408829212189</v>
      </c>
      <c r="AA242" s="29">
        <v>1.49060380458832</v>
      </c>
      <c r="AB242" s="21">
        <v>-0.00620203793048859</v>
      </c>
    </row>
    <row r="244" ht="12">
      <c r="A244" s="22" t="s">
        <v>266</v>
      </c>
    </row>
    <row r="245" spans="1:28" ht="12">
      <c r="A245" s="22" t="s">
        <v>267</v>
      </c>
      <c r="B245" s="29">
        <v>10.0822696685791</v>
      </c>
      <c r="C245" s="29">
        <v>9.3743143081665</v>
      </c>
      <c r="D245" s="29">
        <v>9.40523052215576</v>
      </c>
      <c r="E245" s="29">
        <v>10.0865430831909</v>
      </c>
      <c r="F245" s="29">
        <v>9.4291353225708</v>
      </c>
      <c r="G245" s="29">
        <v>9.24064826965332</v>
      </c>
      <c r="H245" s="29">
        <v>9.26170349121094</v>
      </c>
      <c r="I245" s="29">
        <v>9.30653381347656</v>
      </c>
      <c r="J245" s="29">
        <v>9.25762367248535</v>
      </c>
      <c r="K245" s="29">
        <v>9.42662334442139</v>
      </c>
      <c r="L245" s="29">
        <v>9.48579120635986</v>
      </c>
      <c r="M245" s="29">
        <v>9.50987148284912</v>
      </c>
      <c r="N245" s="29">
        <v>9.49344348907471</v>
      </c>
      <c r="O245" s="29">
        <v>9.49646949768066</v>
      </c>
      <c r="P245" s="29">
        <v>9.53122520446777</v>
      </c>
      <c r="Q245" s="29">
        <v>9.53188323974609</v>
      </c>
      <c r="R245" s="29">
        <v>9.53591442108154</v>
      </c>
      <c r="S245" s="29">
        <v>9.54006958007813</v>
      </c>
      <c r="T245" s="29">
        <v>9.58089923858643</v>
      </c>
      <c r="U245" s="29">
        <v>9.62614345550537</v>
      </c>
      <c r="V245" s="29">
        <v>9.65841293334961</v>
      </c>
      <c r="W245" s="29">
        <v>9.71234035491943</v>
      </c>
      <c r="X245" s="29">
        <v>9.7676248550415</v>
      </c>
      <c r="Y245" s="29">
        <v>9.83440971374512</v>
      </c>
      <c r="Z245" s="29">
        <v>9.81741809844971</v>
      </c>
      <c r="AA245" s="29">
        <v>9.98444747924805</v>
      </c>
      <c r="AB245" s="21">
        <v>0.00263075530529022</v>
      </c>
    </row>
    <row r="246" spans="1:28" ht="12">
      <c r="A246" s="22" t="s">
        <v>268</v>
      </c>
      <c r="B246" s="29">
        <v>9.53267765045166</v>
      </c>
      <c r="C246" s="29">
        <v>8.76962089538574</v>
      </c>
      <c r="D246" s="29">
        <v>8.17428874969482</v>
      </c>
      <c r="E246" s="29">
        <v>8.92600536346436</v>
      </c>
      <c r="F246" s="29">
        <v>8.32622909545898</v>
      </c>
      <c r="G246" s="29">
        <v>7.96985292434692</v>
      </c>
      <c r="H246" s="29">
        <v>7.98973417282104</v>
      </c>
      <c r="I246" s="29">
        <v>8.15778732299805</v>
      </c>
      <c r="J246" s="29">
        <v>8.17862510681152</v>
      </c>
      <c r="K246" s="29">
        <v>8.27657890319824</v>
      </c>
      <c r="L246" s="29">
        <v>8.37968730926514</v>
      </c>
      <c r="M246" s="29">
        <v>8.49134540557861</v>
      </c>
      <c r="N246" s="29">
        <v>8.5079517364502</v>
      </c>
      <c r="O246" s="29">
        <v>8.53639221191406</v>
      </c>
      <c r="P246" s="29">
        <v>8.64305686950684</v>
      </c>
      <c r="Q246" s="29">
        <v>8.64218711853027</v>
      </c>
      <c r="R246" s="29">
        <v>8.68058681488037</v>
      </c>
      <c r="S246" s="29">
        <v>8.69820022583008</v>
      </c>
      <c r="T246" s="29">
        <v>8.79975128173828</v>
      </c>
      <c r="U246" s="29">
        <v>8.91501808166504</v>
      </c>
      <c r="V246" s="29">
        <v>8.94676494598389</v>
      </c>
      <c r="W246" s="29">
        <v>9.03118801116943</v>
      </c>
      <c r="X246" s="29">
        <v>9.10644435882568</v>
      </c>
      <c r="Y246" s="29">
        <v>9.16352462768555</v>
      </c>
      <c r="Z246" s="29">
        <v>9.11033535003662</v>
      </c>
      <c r="AA246" s="29">
        <v>9.14933109283447</v>
      </c>
      <c r="AB246" s="21">
        <v>0.00176769390702248</v>
      </c>
    </row>
    <row r="247" spans="1:28" ht="12">
      <c r="A247" s="22" t="s">
        <v>269</v>
      </c>
      <c r="B247" s="29">
        <v>7.64494276046753</v>
      </c>
      <c r="C247" s="29">
        <v>6.41780281066895</v>
      </c>
      <c r="D247" s="29">
        <v>6.19212102890015</v>
      </c>
      <c r="E247" s="29">
        <v>6.61527347564697</v>
      </c>
      <c r="F247" s="29">
        <v>6.48051500320435</v>
      </c>
      <c r="G247" s="29">
        <v>6.25320959091187</v>
      </c>
      <c r="H247" s="29">
        <v>6.03949785232544</v>
      </c>
      <c r="I247" s="29">
        <v>6.03172302246094</v>
      </c>
      <c r="J247" s="29">
        <v>6.0523567199707</v>
      </c>
      <c r="K247" s="29">
        <v>6.08774614334106</v>
      </c>
      <c r="L247" s="29">
        <v>6.07134246826172</v>
      </c>
      <c r="M247" s="29">
        <v>6.13078927993774</v>
      </c>
      <c r="N247" s="29">
        <v>6.14382839202881</v>
      </c>
      <c r="O247" s="29">
        <v>6.26239585876465</v>
      </c>
      <c r="P247" s="29">
        <v>6.37653636932373</v>
      </c>
      <c r="Q247" s="29">
        <v>6.37929248809814</v>
      </c>
      <c r="R247" s="29">
        <v>6.3933367729187</v>
      </c>
      <c r="S247" s="29">
        <v>6.39429712295532</v>
      </c>
      <c r="T247" s="29">
        <v>6.47064447402954</v>
      </c>
      <c r="U247" s="29">
        <v>6.5819993019104</v>
      </c>
      <c r="V247" s="29">
        <v>6.58853340148926</v>
      </c>
      <c r="W247" s="29">
        <v>6.74097204208374</v>
      </c>
      <c r="X247" s="29">
        <v>6.88225507736206</v>
      </c>
      <c r="Y247" s="29">
        <v>6.96750020980835</v>
      </c>
      <c r="Z247" s="29">
        <v>6.98517656326294</v>
      </c>
      <c r="AA247" s="29">
        <v>7.00538539886475</v>
      </c>
      <c r="AB247" s="21">
        <v>0.00365681141614914</v>
      </c>
    </row>
    <row r="248" spans="1:28" ht="12">
      <c r="A248" s="22" t="s">
        <v>208</v>
      </c>
      <c r="B248" s="29">
        <v>15.4578142166138</v>
      </c>
      <c r="C248" s="29">
        <v>16.0815315246582</v>
      </c>
      <c r="D248" s="29">
        <v>15.0043249130249</v>
      </c>
      <c r="E248" s="29">
        <v>15.3602914810181</v>
      </c>
      <c r="F248" s="29">
        <v>16.4795055389404</v>
      </c>
      <c r="G248" s="29">
        <v>16.3812141418457</v>
      </c>
      <c r="H248" s="29">
        <v>16.0034790039063</v>
      </c>
      <c r="I248" s="29">
        <v>16.2485771179199</v>
      </c>
      <c r="J248" s="29">
        <v>16.2750778198242</v>
      </c>
      <c r="K248" s="29">
        <v>16.2941703796387</v>
      </c>
      <c r="L248" s="29">
        <v>16.5253124237061</v>
      </c>
      <c r="M248" s="29">
        <v>16.5497646331787</v>
      </c>
      <c r="N248" s="29">
        <v>16.5768890380859</v>
      </c>
      <c r="O248" s="29">
        <v>16.6034240722656</v>
      </c>
      <c r="P248" s="29">
        <v>16.635913848877</v>
      </c>
      <c r="Q248" s="29">
        <v>16.6704502105713</v>
      </c>
      <c r="R248" s="29">
        <v>16.7084159851074</v>
      </c>
      <c r="S248" s="29">
        <v>16.4989337921143</v>
      </c>
      <c r="T248" s="29">
        <v>16.5301628112793</v>
      </c>
      <c r="U248" s="29">
        <v>16.5585556030273</v>
      </c>
      <c r="V248" s="29">
        <v>16.5907573699951</v>
      </c>
      <c r="W248" s="29">
        <v>16.6364269256592</v>
      </c>
      <c r="X248" s="29">
        <v>16.6840152740479</v>
      </c>
      <c r="Y248" s="29">
        <v>16.7326564788818</v>
      </c>
      <c r="Z248" s="29">
        <v>16.7797393798828</v>
      </c>
      <c r="AA248" s="29">
        <v>16.8266086578369</v>
      </c>
      <c r="AB248" s="21">
        <v>0.00188886642456055</v>
      </c>
    </row>
    <row r="249" spans="1:28" ht="12">
      <c r="A249" s="22" t="s">
        <v>209</v>
      </c>
      <c r="B249" s="29">
        <v>13.1607217788696</v>
      </c>
      <c r="C249" s="29">
        <v>12.0752391815186</v>
      </c>
      <c r="D249" s="29">
        <v>11.7206535339355</v>
      </c>
      <c r="E249" s="29">
        <v>12.3415231704712</v>
      </c>
      <c r="F249" s="29">
        <v>11.7199754714966</v>
      </c>
      <c r="G249" s="29">
        <v>11.5842275619507</v>
      </c>
      <c r="H249" s="29">
        <v>11.6411819458008</v>
      </c>
      <c r="I249" s="29">
        <v>11.6132011413574</v>
      </c>
      <c r="J249" s="29">
        <v>11.5866737365723</v>
      </c>
      <c r="K249" s="29">
        <v>11.6389865875244</v>
      </c>
      <c r="L249" s="29">
        <v>11.6901330947876</v>
      </c>
      <c r="M249" s="29">
        <v>11.590708732605</v>
      </c>
      <c r="N249" s="29">
        <v>11.5797138214111</v>
      </c>
      <c r="O249" s="29">
        <v>11.5576639175415</v>
      </c>
      <c r="P249" s="29">
        <v>11.5553550720215</v>
      </c>
      <c r="Q249" s="29">
        <v>11.5470733642578</v>
      </c>
      <c r="R249" s="29">
        <v>11.5548276901245</v>
      </c>
      <c r="S249" s="29">
        <v>11.5631847381592</v>
      </c>
      <c r="T249" s="29">
        <v>11.5522813796997</v>
      </c>
      <c r="U249" s="29">
        <v>11.5515050888062</v>
      </c>
      <c r="V249" s="29">
        <v>11.5509328842163</v>
      </c>
      <c r="W249" s="29">
        <v>11.5636444091797</v>
      </c>
      <c r="X249" s="29">
        <v>11.5833177566528</v>
      </c>
      <c r="Y249" s="29">
        <v>11.6161813735962</v>
      </c>
      <c r="Z249" s="29">
        <v>11.6336908340454</v>
      </c>
      <c r="AA249" s="29">
        <v>11.9112682342529</v>
      </c>
      <c r="AB249" s="21">
        <v>-0.000569511540234089</v>
      </c>
    </row>
    <row r="250" spans="1:28" ht="12">
      <c r="A250" s="22" t="s">
        <v>210</v>
      </c>
      <c r="B250" s="29">
        <v>3.67979764938354</v>
      </c>
      <c r="C250" s="29">
        <v>3.56216216087341</v>
      </c>
      <c r="D250" s="29">
        <v>3.76132416725159</v>
      </c>
      <c r="E250" s="29">
        <v>4.05853652954102</v>
      </c>
      <c r="F250" s="29">
        <v>3.41568040847778</v>
      </c>
      <c r="G250" s="29">
        <v>3.29476547241211</v>
      </c>
      <c r="H250" s="29">
        <v>3.32339429855347</v>
      </c>
      <c r="I250" s="29">
        <v>3.35099959373474</v>
      </c>
      <c r="J250" s="29">
        <v>3.3847379684448198</v>
      </c>
      <c r="K250" s="29">
        <v>3.3945791721344</v>
      </c>
      <c r="L250" s="29">
        <v>3.4164502620697</v>
      </c>
      <c r="M250" s="29">
        <v>3.4315824508667</v>
      </c>
      <c r="N250" s="29">
        <v>3.45598316192627</v>
      </c>
      <c r="O250" s="29">
        <v>3.4849591255188</v>
      </c>
      <c r="P250" s="29">
        <v>3.51103734970093</v>
      </c>
      <c r="Q250" s="29">
        <v>3.53788018226624</v>
      </c>
      <c r="R250" s="29">
        <v>3.55633878707886</v>
      </c>
      <c r="S250" s="29">
        <v>3.58379292488098</v>
      </c>
      <c r="T250" s="29">
        <v>3.60816955566406</v>
      </c>
      <c r="U250" s="29">
        <v>3.6344938278198198</v>
      </c>
      <c r="V250" s="29">
        <v>3.65820670127869</v>
      </c>
      <c r="W250" s="29">
        <v>3.68963980674744</v>
      </c>
      <c r="X250" s="29">
        <v>3.72020936012268</v>
      </c>
      <c r="Y250" s="29">
        <v>3.75131416320801</v>
      </c>
      <c r="Z250" s="29">
        <v>3.77880644798279</v>
      </c>
      <c r="AA250" s="29">
        <v>3.80840563774109</v>
      </c>
      <c r="AB250" s="21">
        <v>0.00278900504112244</v>
      </c>
    </row>
    <row r="251" spans="1:28" ht="12">
      <c r="A251" s="22" t="s">
        <v>90</v>
      </c>
      <c r="B251" s="29">
        <v>6.68412256240845</v>
      </c>
      <c r="C251" s="29">
        <v>7.05923414230347</v>
      </c>
      <c r="D251" s="29">
        <v>5.28442907333374</v>
      </c>
      <c r="E251" s="29">
        <v>5.47388219833374</v>
      </c>
      <c r="F251" s="29">
        <v>5.33954906463623</v>
      </c>
      <c r="G251" s="29">
        <v>5.26076078414917</v>
      </c>
      <c r="H251" s="29">
        <v>5.22845125198364</v>
      </c>
      <c r="I251" s="29">
        <v>5.27477073669434</v>
      </c>
      <c r="J251" s="29">
        <v>5.35460758209229</v>
      </c>
      <c r="K251" s="29">
        <v>5.41828203201294</v>
      </c>
      <c r="L251" s="29">
        <v>5.53753614425659</v>
      </c>
      <c r="M251" s="29">
        <v>5.62390851974487</v>
      </c>
      <c r="N251" s="29">
        <v>5.71702432632446</v>
      </c>
      <c r="O251" s="29">
        <v>5.78430891036987</v>
      </c>
      <c r="P251" s="29">
        <v>5.80630970001221</v>
      </c>
      <c r="Q251" s="29">
        <v>5.81185007095337</v>
      </c>
      <c r="R251" s="29">
        <v>5.87233972549438</v>
      </c>
      <c r="S251" s="29">
        <v>5.78289699554443</v>
      </c>
      <c r="T251" s="29">
        <v>5.76872968673706</v>
      </c>
      <c r="U251" s="29">
        <v>5.77196931838989</v>
      </c>
      <c r="V251" s="29">
        <v>5.8285436630249</v>
      </c>
      <c r="W251" s="29">
        <v>5.75122499465942</v>
      </c>
      <c r="X251" s="29">
        <v>5.72667741775513</v>
      </c>
      <c r="Y251" s="29">
        <v>5.80360984802246</v>
      </c>
      <c r="Z251" s="29">
        <v>5.95026397705078</v>
      </c>
      <c r="AA251" s="29">
        <v>6.09397649765015</v>
      </c>
      <c r="AB251" s="21">
        <v>-0.0061077606678009</v>
      </c>
    </row>
    <row r="252" spans="1:28" ht="12">
      <c r="A252" s="22" t="s">
        <v>91</v>
      </c>
      <c r="B252" s="29">
        <v>1.6868999004364</v>
      </c>
      <c r="C252" s="29">
        <v>1.75049924850464</v>
      </c>
      <c r="D252" s="29">
        <v>1.68548965454102</v>
      </c>
      <c r="E252" s="29">
        <v>1.69659793376923</v>
      </c>
      <c r="F252" s="29">
        <v>1.69678163528442</v>
      </c>
      <c r="G252" s="29">
        <v>1.71727180480957</v>
      </c>
      <c r="H252" s="29">
        <v>1.69508290290833</v>
      </c>
      <c r="I252" s="29">
        <v>1.67016291618347</v>
      </c>
      <c r="J252" s="29">
        <v>1.64657247066498</v>
      </c>
      <c r="K252" s="29">
        <v>1.63256812095642</v>
      </c>
      <c r="L252" s="29">
        <v>1.62072801589966</v>
      </c>
      <c r="M252" s="29">
        <v>1.62550044059753</v>
      </c>
      <c r="N252" s="29">
        <v>1.61751079559326</v>
      </c>
      <c r="O252" s="29">
        <v>1.60946571826935</v>
      </c>
      <c r="P252" s="29">
        <v>1.59929215908051</v>
      </c>
      <c r="Q252" s="29">
        <v>1.58744275569916</v>
      </c>
      <c r="R252" s="29">
        <v>1.57614517211914</v>
      </c>
      <c r="S252" s="29">
        <v>1.56103801727295</v>
      </c>
      <c r="T252" s="29">
        <v>1.55707049369812</v>
      </c>
      <c r="U252" s="29">
        <v>1.5480432510376</v>
      </c>
      <c r="V252" s="29">
        <v>1.53097856044769</v>
      </c>
      <c r="W252" s="29">
        <v>1.52080655097961</v>
      </c>
      <c r="X252" s="29">
        <v>1.51864683628082</v>
      </c>
      <c r="Y252" s="29">
        <v>1.50921976566315</v>
      </c>
      <c r="Z252" s="29">
        <v>1.50884389877319</v>
      </c>
      <c r="AA252" s="29">
        <v>1.505286693573</v>
      </c>
      <c r="AB252" s="21">
        <v>-0.00626850783824921</v>
      </c>
    </row>
    <row r="253" spans="1:28" ht="12">
      <c r="A253" s="22" t="s">
        <v>211</v>
      </c>
      <c r="B253" s="29">
        <v>17.7159557342529</v>
      </c>
      <c r="C253" s="29">
        <v>17.7159557342529</v>
      </c>
      <c r="D253" s="29">
        <v>17.7159557342529</v>
      </c>
      <c r="E253" s="29">
        <v>21.6510276794434</v>
      </c>
      <c r="F253" s="29">
        <v>21.3155460357666</v>
      </c>
      <c r="G253" s="29">
        <v>21.5547504425049</v>
      </c>
      <c r="H253" s="29">
        <v>21.7621688842773</v>
      </c>
      <c r="I253" s="29">
        <v>23.3026924133301</v>
      </c>
      <c r="J253" s="29">
        <v>23.583122253418</v>
      </c>
      <c r="K253" s="29">
        <v>23.9451541900635</v>
      </c>
      <c r="L253" s="29">
        <v>24.1830177307129</v>
      </c>
      <c r="M253" s="29">
        <v>24.2451839447021</v>
      </c>
      <c r="N253" s="29">
        <v>24.3413791656494</v>
      </c>
      <c r="O253" s="29">
        <v>24.4104747772217</v>
      </c>
      <c r="P253" s="29">
        <v>24.5086555480957</v>
      </c>
      <c r="Q253" s="29">
        <v>24.579174041748</v>
      </c>
      <c r="R253" s="29">
        <v>24.6788291931152</v>
      </c>
      <c r="S253" s="29">
        <v>24.7484664916992</v>
      </c>
      <c r="T253" s="29">
        <v>24.8071174621582</v>
      </c>
      <c r="U253" s="29">
        <v>24.8660221099854</v>
      </c>
      <c r="V253" s="29">
        <v>24.9794864654541</v>
      </c>
      <c r="W253" s="29">
        <v>25.0354881286621</v>
      </c>
      <c r="X253" s="29">
        <v>25.1402816772461</v>
      </c>
      <c r="Y253" s="29">
        <v>25.2473583221436</v>
      </c>
      <c r="Z253" s="29">
        <v>25.5795879364014</v>
      </c>
      <c r="AA253" s="29">
        <v>25.5060253143311</v>
      </c>
      <c r="AB253" s="21">
        <v>0.0153012597560883</v>
      </c>
    </row>
    <row r="254" spans="1:28" ht="12">
      <c r="A254" s="22" t="s">
        <v>160</v>
      </c>
      <c r="B254" s="29">
        <v>27.6777172088623</v>
      </c>
      <c r="C254" s="29">
        <v>29.3500194549561</v>
      </c>
      <c r="D254" s="29">
        <v>26.773380279541</v>
      </c>
      <c r="E254" s="29">
        <v>26.1038475036621</v>
      </c>
      <c r="F254" s="29">
        <v>25.3989334106445</v>
      </c>
      <c r="G254" s="29">
        <v>24.5517539978027</v>
      </c>
      <c r="H254" s="29">
        <v>23.7909660339355</v>
      </c>
      <c r="I254" s="29">
        <v>23.5194492340088</v>
      </c>
      <c r="J254" s="29">
        <v>23.8913383483887</v>
      </c>
      <c r="K254" s="29">
        <v>23.287670135498</v>
      </c>
      <c r="L254" s="29">
        <v>23.9915504455566</v>
      </c>
      <c r="M254" s="29">
        <v>23.7716407775879</v>
      </c>
      <c r="N254" s="29">
        <v>24.3598003387451</v>
      </c>
      <c r="O254" s="29">
        <v>24.5915794372559</v>
      </c>
      <c r="P254" s="29">
        <v>25.0697803497314</v>
      </c>
      <c r="Q254" s="29">
        <v>25.2554683685303</v>
      </c>
      <c r="R254" s="29">
        <v>25.7668380737305</v>
      </c>
      <c r="S254" s="29">
        <v>26.1004524230957</v>
      </c>
      <c r="T254" s="29">
        <v>26.6209354400635</v>
      </c>
      <c r="U254" s="29">
        <v>27.1727924346924</v>
      </c>
      <c r="V254" s="29">
        <v>27.7716674804688</v>
      </c>
      <c r="W254" s="29">
        <v>27.9128608703613</v>
      </c>
      <c r="X254" s="29">
        <v>28.0734519958496</v>
      </c>
      <c r="Y254" s="29">
        <v>27.8798122406006</v>
      </c>
      <c r="Z254" s="29">
        <v>28.2892074584961</v>
      </c>
      <c r="AA254" s="29">
        <v>27.9476871490479</v>
      </c>
      <c r="AB254" s="21">
        <v>-0.00203786984086037</v>
      </c>
    </row>
    <row r="256" ht="12">
      <c r="A256" s="22" t="s">
        <v>212</v>
      </c>
    </row>
    <row r="257" ht="12">
      <c r="A257" s="22" t="s">
        <v>213</v>
      </c>
    </row>
    <row r="258" spans="1:28" ht="12">
      <c r="A258" s="22" t="s">
        <v>85</v>
      </c>
      <c r="B258" s="29">
        <v>9.46694183349609</v>
      </c>
      <c r="C258" s="29">
        <v>10.139762878418</v>
      </c>
      <c r="D258" s="29">
        <v>8.82099437713623</v>
      </c>
      <c r="E258" s="29">
        <v>9.58987426757813</v>
      </c>
      <c r="F258" s="29">
        <v>9.40930271148682</v>
      </c>
      <c r="G258" s="29">
        <v>9.17730331420898</v>
      </c>
      <c r="H258" s="29">
        <v>9.11513710021973</v>
      </c>
      <c r="I258" s="29">
        <v>9.15647888183594</v>
      </c>
      <c r="J258" s="29">
        <v>9.29662799835205</v>
      </c>
      <c r="K258" s="29">
        <v>9.29247665405273</v>
      </c>
      <c r="L258" s="29">
        <v>9.51471424102783</v>
      </c>
      <c r="M258" s="29">
        <v>9.59650039672852</v>
      </c>
      <c r="N258" s="29">
        <v>9.78652954101563</v>
      </c>
      <c r="O258" s="29">
        <v>9.8499231338501</v>
      </c>
      <c r="P258" s="29">
        <v>9.98402976989746</v>
      </c>
      <c r="Q258" s="29">
        <v>10.0149784088135</v>
      </c>
      <c r="R258" s="29">
        <v>10.1468334197998</v>
      </c>
      <c r="S258" s="29">
        <v>10.144965171814</v>
      </c>
      <c r="T258" s="29">
        <v>10.2580642700195</v>
      </c>
      <c r="U258" s="29">
        <v>10.3895921707153</v>
      </c>
      <c r="V258" s="29">
        <v>10.5237064361572</v>
      </c>
      <c r="W258" s="29">
        <v>10.5372295379639</v>
      </c>
      <c r="X258" s="29">
        <v>10.5988483428955</v>
      </c>
      <c r="Y258" s="29">
        <v>10.6668643951416</v>
      </c>
      <c r="Z258" s="29">
        <v>10.850643157959</v>
      </c>
      <c r="AA258" s="29">
        <v>10.8994188308716</v>
      </c>
      <c r="AB258" s="21">
        <v>0.00301473736763</v>
      </c>
    </row>
    <row r="259" spans="1:28" ht="12">
      <c r="A259" s="22" t="s">
        <v>164</v>
      </c>
      <c r="B259" s="29">
        <v>6.49553680419922</v>
      </c>
      <c r="C259" s="29">
        <v>7.0685510635376</v>
      </c>
      <c r="D259" s="29">
        <v>6.43515253067017</v>
      </c>
      <c r="E259" s="29">
        <v>6.17671155929565</v>
      </c>
      <c r="F259" s="29">
        <v>6.04479885101318</v>
      </c>
      <c r="G259" s="29">
        <v>5.94668436050415</v>
      </c>
      <c r="H259" s="29">
        <v>5.88757944107056</v>
      </c>
      <c r="I259" s="29">
        <v>5.93596124649048</v>
      </c>
      <c r="J259" s="29">
        <v>6.13152551651001</v>
      </c>
      <c r="K259" s="29">
        <v>6.11432600021362</v>
      </c>
      <c r="L259" s="29">
        <v>6.39083623886108</v>
      </c>
      <c r="M259" s="29">
        <v>6.44503879547119</v>
      </c>
      <c r="N259" s="29">
        <v>6.67043399810791</v>
      </c>
      <c r="O259" s="29">
        <v>6.83434581756592</v>
      </c>
      <c r="P259" s="29">
        <v>7.05812215805054</v>
      </c>
      <c r="Q259" s="29">
        <v>7.19936084747314</v>
      </c>
      <c r="R259" s="29">
        <v>7.42704486846924</v>
      </c>
      <c r="S259" s="29">
        <v>7.61058282852173</v>
      </c>
      <c r="T259" s="29">
        <v>7.86678886413574</v>
      </c>
      <c r="U259" s="29">
        <v>8.16015911102295</v>
      </c>
      <c r="V259" s="29">
        <v>8.46115779876709</v>
      </c>
      <c r="W259" s="29">
        <v>8.62805557250977</v>
      </c>
      <c r="X259" s="29">
        <v>8.82393264770508</v>
      </c>
      <c r="Y259" s="29">
        <v>8.91083240509033</v>
      </c>
      <c r="Z259" s="29">
        <v>9.17423534393311</v>
      </c>
      <c r="AA259" s="29">
        <v>9.21540260314941</v>
      </c>
      <c r="AB259" s="21">
        <v>0.0111121535301208</v>
      </c>
    </row>
    <row r="260" spans="1:28" ht="12">
      <c r="A260" s="22" t="s">
        <v>214</v>
      </c>
      <c r="B260" s="29">
        <v>4.29435157775879</v>
      </c>
      <c r="C260" s="29">
        <v>4.01414918899536</v>
      </c>
      <c r="D260" s="29">
        <v>3.45622611045837</v>
      </c>
      <c r="E260" s="29">
        <v>3.70069694519043</v>
      </c>
      <c r="F260" s="29">
        <v>3.57540035247803</v>
      </c>
      <c r="G260" s="29">
        <v>3.47999572753906</v>
      </c>
      <c r="H260" s="29">
        <v>3.46102786064148</v>
      </c>
      <c r="I260" s="29">
        <v>3.523282289505</v>
      </c>
      <c r="J260" s="29">
        <v>3.63221168518066</v>
      </c>
      <c r="K260" s="29">
        <v>3.65512776374817</v>
      </c>
      <c r="L260" s="29">
        <v>3.78970742225647</v>
      </c>
      <c r="M260" s="29">
        <v>3.83366370201111</v>
      </c>
      <c r="N260" s="29">
        <v>3.97298765182495</v>
      </c>
      <c r="O260" s="29">
        <v>4.06805753707886</v>
      </c>
      <c r="P260" s="29">
        <v>4.18944549560547</v>
      </c>
      <c r="Q260" s="29">
        <v>4.25400066375732</v>
      </c>
      <c r="R260" s="29">
        <v>4.35153865814209</v>
      </c>
      <c r="S260" s="29">
        <v>4.37147331237793</v>
      </c>
      <c r="T260" s="29">
        <v>4.47110891342163</v>
      </c>
      <c r="U260" s="29">
        <v>4.59928226470947</v>
      </c>
      <c r="V260" s="29">
        <v>4.7266263961792</v>
      </c>
      <c r="W260" s="29">
        <v>4.78273296356201</v>
      </c>
      <c r="X260" s="29">
        <v>4.87331008911133</v>
      </c>
      <c r="Y260" s="29">
        <v>4.95346975326538</v>
      </c>
      <c r="Z260" s="29">
        <v>5.135666847229</v>
      </c>
      <c r="AA260" s="29">
        <v>5.23612403869629</v>
      </c>
      <c r="AB260" s="21">
        <v>0.011134706735611</v>
      </c>
    </row>
    <row r="261" spans="1:28" ht="12">
      <c r="A261" s="22" t="s">
        <v>180</v>
      </c>
      <c r="B261" s="29">
        <v>12.8067255020142</v>
      </c>
      <c r="C261" s="29">
        <v>11.8166046142578</v>
      </c>
      <c r="D261" s="29">
        <v>11.6407928466797</v>
      </c>
      <c r="E261" s="29">
        <v>12.5409622192383</v>
      </c>
      <c r="F261" s="29">
        <v>12.1588287353516</v>
      </c>
      <c r="G261" s="29">
        <v>12.2452154159546</v>
      </c>
      <c r="H261" s="29">
        <v>12.6076822280884</v>
      </c>
      <c r="I261" s="29">
        <v>12.9869451522827</v>
      </c>
      <c r="J261" s="29">
        <v>13.2658052444458</v>
      </c>
      <c r="K261" s="29">
        <v>13.65891456604</v>
      </c>
      <c r="L261" s="29">
        <v>14.050724029541</v>
      </c>
      <c r="M261" s="29">
        <v>14.2833890914917</v>
      </c>
      <c r="N261" s="29">
        <v>14.5186500549316</v>
      </c>
      <c r="O261" s="29">
        <v>14.735613822937</v>
      </c>
      <c r="P261" s="29">
        <v>14.9646911621094</v>
      </c>
      <c r="Q261" s="29">
        <v>15.1619462966919</v>
      </c>
      <c r="R261" s="29">
        <v>15.3694934844971</v>
      </c>
      <c r="S261" s="29">
        <v>15.5948257446289</v>
      </c>
      <c r="T261" s="29">
        <v>15.8061676025391</v>
      </c>
      <c r="U261" s="29">
        <v>16.0254859924316</v>
      </c>
      <c r="V261" s="29">
        <v>16.1864585876465</v>
      </c>
      <c r="W261" s="29">
        <v>16.4155330657959</v>
      </c>
      <c r="X261" s="29">
        <v>16.6716270446777</v>
      </c>
      <c r="Y261" s="29">
        <v>16.947380065918</v>
      </c>
      <c r="Z261" s="29">
        <v>17.1504058837891</v>
      </c>
      <c r="AA261" s="29">
        <v>17.6928958892822</v>
      </c>
      <c r="AB261" s="21">
        <v>0.0169612979888916</v>
      </c>
    </row>
    <row r="262" spans="1:28" ht="12">
      <c r="A262" s="22" t="s">
        <v>215</v>
      </c>
      <c r="B262" s="29">
        <v>33.0635566711426</v>
      </c>
      <c r="C262" s="29">
        <v>33.0390663146973</v>
      </c>
      <c r="D262" s="29">
        <v>30.3531665802002</v>
      </c>
      <c r="E262" s="29">
        <v>32.008243560791</v>
      </c>
      <c r="F262" s="29">
        <v>31.1883316040039</v>
      </c>
      <c r="G262" s="29">
        <v>30.8491992950439</v>
      </c>
      <c r="H262" s="29">
        <v>31.0714263916016</v>
      </c>
      <c r="I262" s="29">
        <v>31.6026668548584</v>
      </c>
      <c r="J262" s="29">
        <v>32.326171875</v>
      </c>
      <c r="K262" s="29">
        <v>32.7208442687988</v>
      </c>
      <c r="L262" s="29">
        <v>33.7459831237793</v>
      </c>
      <c r="M262" s="29">
        <v>34.1585922241211</v>
      </c>
      <c r="N262" s="29">
        <v>34.948600769043</v>
      </c>
      <c r="O262" s="29">
        <v>35.4879417419434</v>
      </c>
      <c r="P262" s="29">
        <v>36.1962890625</v>
      </c>
      <c r="Q262" s="29">
        <v>36.6302871704102</v>
      </c>
      <c r="R262" s="29">
        <v>37.2949104309082</v>
      </c>
      <c r="S262" s="29">
        <v>37.7218475341797</v>
      </c>
      <c r="T262" s="29">
        <v>38.4021301269531</v>
      </c>
      <c r="U262" s="29">
        <v>39.1745185852051</v>
      </c>
      <c r="V262" s="29">
        <v>39.89794921875</v>
      </c>
      <c r="W262" s="29">
        <v>40.3635520935059</v>
      </c>
      <c r="X262" s="29">
        <v>40.9677200317383</v>
      </c>
      <c r="Y262" s="29">
        <v>41.4785461425781</v>
      </c>
      <c r="Z262" s="29">
        <v>42.3109512329102</v>
      </c>
      <c r="AA262" s="29">
        <v>43.0438423156738</v>
      </c>
      <c r="AB262" s="21">
        <v>0.0110829865932465</v>
      </c>
    </row>
    <row r="263" spans="1:28" ht="12">
      <c r="A263" s="22" t="s">
        <v>216</v>
      </c>
      <c r="B263" s="29">
        <v>0.000434194429544732</v>
      </c>
      <c r="C263" s="29">
        <v>0.000602858955971897</v>
      </c>
      <c r="D263" s="29">
        <v>0.000761803705245256</v>
      </c>
      <c r="E263" s="29">
        <v>0.00107763742562383</v>
      </c>
      <c r="F263" s="29">
        <v>0.00127533462364227</v>
      </c>
      <c r="G263" s="29">
        <v>0.00148089753929526</v>
      </c>
      <c r="H263" s="29">
        <v>0.00168954860419035</v>
      </c>
      <c r="I263" s="29">
        <v>0.00196559890173376</v>
      </c>
      <c r="J263" s="29">
        <v>0.00219106231816113</v>
      </c>
      <c r="K263" s="29">
        <v>0.00242988578975201</v>
      </c>
      <c r="L263" s="29">
        <v>0.00269421725533903</v>
      </c>
      <c r="M263" s="29">
        <v>0.00287150125950575</v>
      </c>
      <c r="N263" s="29">
        <v>0.00308765983209014</v>
      </c>
      <c r="O263" s="29">
        <v>0.00330324401147664</v>
      </c>
      <c r="P263" s="29">
        <v>0.00352893257513642</v>
      </c>
      <c r="Q263" s="29">
        <v>0.00374836893752217</v>
      </c>
      <c r="R263" s="29">
        <v>0.0039793592877686</v>
      </c>
      <c r="S263" s="29">
        <v>0.00421709893271327</v>
      </c>
      <c r="T263" s="29">
        <v>0.00445215543732047</v>
      </c>
      <c r="U263" s="29">
        <v>0.00469678640365601</v>
      </c>
      <c r="V263" s="29">
        <v>0.00494085159152746</v>
      </c>
      <c r="W263" s="29">
        <v>0.00517433695495129</v>
      </c>
      <c r="X263" s="29">
        <v>0.0054305805824697</v>
      </c>
      <c r="Y263" s="29">
        <v>0.00570716336369514</v>
      </c>
      <c r="Z263" s="29">
        <v>0.00603825831785798</v>
      </c>
      <c r="AA263" s="29">
        <v>0.00630199303850532</v>
      </c>
      <c r="AB263" s="21">
        <v>0.102730178833008</v>
      </c>
    </row>
    <row r="264" spans="1:28" ht="12">
      <c r="A264" s="22" t="s">
        <v>217</v>
      </c>
      <c r="B264" s="29">
        <v>33.0639915466309</v>
      </c>
      <c r="C264" s="29">
        <v>33.0396690368652</v>
      </c>
      <c r="D264" s="29">
        <v>30.3539276123047</v>
      </c>
      <c r="E264" s="29">
        <v>32.0093193054199</v>
      </c>
      <c r="F264" s="29">
        <v>31.1896076202393</v>
      </c>
      <c r="G264" s="29">
        <v>30.850679397583</v>
      </c>
      <c r="H264" s="29">
        <v>31.0731163024902</v>
      </c>
      <c r="I264" s="29">
        <v>31.6046333312988</v>
      </c>
      <c r="J264" s="29">
        <v>32.3283615112305</v>
      </c>
      <c r="K264" s="29">
        <v>32.723274230957</v>
      </c>
      <c r="L264" s="29">
        <v>33.7486763000488</v>
      </c>
      <c r="M264" s="29">
        <v>34.1614646911621</v>
      </c>
      <c r="N264" s="29">
        <v>34.9516868591309</v>
      </c>
      <c r="O264" s="29">
        <v>35.4912452697754</v>
      </c>
      <c r="P264" s="29">
        <v>36.1998176574707</v>
      </c>
      <c r="Q264" s="29">
        <v>36.6340370178223</v>
      </c>
      <c r="R264" s="29">
        <v>37.2988891601563</v>
      </c>
      <c r="S264" s="29">
        <v>37.7260627746582</v>
      </c>
      <c r="T264" s="29">
        <v>38.4065818786621</v>
      </c>
      <c r="U264" s="29">
        <v>39.1792144775391</v>
      </c>
      <c r="V264" s="29">
        <v>39.902889251709</v>
      </c>
      <c r="W264" s="29">
        <v>40.368724822998</v>
      </c>
      <c r="X264" s="29">
        <v>40.9731521606445</v>
      </c>
      <c r="Y264" s="29">
        <v>41.4842529296875</v>
      </c>
      <c r="Z264" s="29">
        <v>42.3169898986816</v>
      </c>
      <c r="AA264" s="29">
        <v>43.0501441955566</v>
      </c>
      <c r="AB264" s="21">
        <v>0.0110883867740631</v>
      </c>
    </row>
    <row r="268" ht="12">
      <c r="A268" s="22" t="s">
        <v>218</v>
      </c>
    </row>
    <row r="269" ht="12">
      <c r="A269" s="22" t="s">
        <v>283</v>
      </c>
    </row>
    <row r="270" ht="12">
      <c r="A270" s="22" t="s">
        <v>284</v>
      </c>
    </row>
    <row r="271" ht="12">
      <c r="A271" s="22" t="s">
        <v>285</v>
      </c>
    </row>
    <row r="272" ht="12">
      <c r="A272" s="22" t="s">
        <v>286</v>
      </c>
    </row>
    <row r="273" ht="12">
      <c r="A273" s="22" t="s">
        <v>287</v>
      </c>
    </row>
    <row r="274" ht="12">
      <c r="A274" s="22" t="s">
        <v>288</v>
      </c>
    </row>
    <row r="275" ht="12">
      <c r="A275" s="22" t="s">
        <v>289</v>
      </c>
    </row>
    <row r="276" ht="12">
      <c r="A276" s="22" t="s">
        <v>290</v>
      </c>
    </row>
    <row r="277" ht="12">
      <c r="A277" s="22" t="s">
        <v>291</v>
      </c>
    </row>
    <row r="278" ht="12">
      <c r="A278" s="22" t="s">
        <v>292</v>
      </c>
    </row>
    <row r="279" ht="12">
      <c r="A279" s="22" t="s">
        <v>293</v>
      </c>
    </row>
    <row r="280" ht="12">
      <c r="A280" s="22" t="s">
        <v>236</v>
      </c>
    </row>
    <row r="281" ht="12">
      <c r="A281" s="22" t="s">
        <v>294</v>
      </c>
    </row>
    <row r="282" ht="12">
      <c r="A282" s="22" t="s">
        <v>295</v>
      </c>
    </row>
    <row r="283" ht="12">
      <c r="A283" s="22" t="s">
        <v>296</v>
      </c>
    </row>
    <row r="284" ht="12">
      <c r="A284" s="22" t="s">
        <v>234</v>
      </c>
    </row>
    <row r="285" ht="12">
      <c r="A285" s="22" t="s">
        <v>235</v>
      </c>
    </row>
    <row r="286" ht="12">
      <c r="A286" s="22" t="s">
        <v>307</v>
      </c>
    </row>
    <row r="287" ht="12">
      <c r="A287" s="22" t="s">
        <v>308</v>
      </c>
    </row>
    <row r="288" ht="12">
      <c r="A288" s="22" t="s">
        <v>309</v>
      </c>
    </row>
    <row r="289" ht="12">
      <c r="A289" s="22" t="s">
        <v>310</v>
      </c>
    </row>
    <row r="290" ht="12">
      <c r="A290" s="22" t="s">
        <v>311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F16"/>
  <sheetViews>
    <sheetView workbookViewId="0" topLeftCell="A1">
      <selection activeCell="A1" sqref="A1"/>
    </sheetView>
  </sheetViews>
  <sheetFormatPr defaultColWidth="11.421875" defaultRowHeight="12.75"/>
  <cols>
    <col min="1" max="16384" width="8.8515625" style="0" customWidth="1"/>
  </cols>
  <sheetData>
    <row r="1" ht="12">
      <c r="A1" t="s">
        <v>303</v>
      </c>
    </row>
    <row r="2" spans="2:32" ht="12">
      <c r="B2" s="34">
        <v>1990</v>
      </c>
      <c r="C2" s="34">
        <v>1991</v>
      </c>
      <c r="D2" s="34">
        <v>1992</v>
      </c>
      <c r="E2" s="34">
        <v>1993</v>
      </c>
      <c r="F2" s="34">
        <v>1994</v>
      </c>
      <c r="G2" s="34">
        <v>1995</v>
      </c>
      <c r="H2" s="34">
        <v>1996</v>
      </c>
      <c r="I2" s="34">
        <v>1997</v>
      </c>
      <c r="J2" s="34">
        <v>1998</v>
      </c>
      <c r="K2" s="34">
        <v>1999</v>
      </c>
      <c r="L2" s="34">
        <v>2000</v>
      </c>
      <c r="M2" s="34">
        <v>2001</v>
      </c>
      <c r="N2" s="34">
        <v>2002</v>
      </c>
      <c r="O2" s="34">
        <v>2003</v>
      </c>
      <c r="P2" s="34">
        <v>2004</v>
      </c>
      <c r="Q2" s="34">
        <v>2005</v>
      </c>
      <c r="R2" s="34">
        <v>2006</v>
      </c>
      <c r="S2" s="34">
        <v>2007</v>
      </c>
      <c r="T2" s="34">
        <v>2008</v>
      </c>
      <c r="U2" s="34">
        <v>2009</v>
      </c>
      <c r="V2" s="34">
        <v>2010</v>
      </c>
      <c r="W2" s="34">
        <v>2011</v>
      </c>
      <c r="X2" s="34">
        <v>2012</v>
      </c>
      <c r="Y2" s="34">
        <v>2013</v>
      </c>
      <c r="Z2" s="34">
        <v>2014</v>
      </c>
      <c r="AA2" s="34">
        <v>2015</v>
      </c>
      <c r="AB2" s="34">
        <v>2016</v>
      </c>
      <c r="AC2" s="34">
        <v>2017</v>
      </c>
      <c r="AD2" s="34">
        <v>2018</v>
      </c>
      <c r="AE2" s="34">
        <v>2019</v>
      </c>
      <c r="AF2" s="34">
        <v>2020</v>
      </c>
    </row>
    <row r="3" spans="1:12" ht="12">
      <c r="A3" s="111" t="s">
        <v>343</v>
      </c>
      <c r="B3" s="112">
        <v>0.012619420085179734</v>
      </c>
      <c r="C3" s="112">
        <v>0.012933495114217031</v>
      </c>
      <c r="D3" s="112">
        <v>0.01352335760674446</v>
      </c>
      <c r="E3" s="112">
        <v>0.014324778020130161</v>
      </c>
      <c r="F3" s="112">
        <v>0.013951011349153324</v>
      </c>
      <c r="G3" s="112">
        <v>0.016321149657626065</v>
      </c>
      <c r="H3" s="112">
        <v>0.016729410610675448</v>
      </c>
      <c r="I3" s="112">
        <v>0.012963725533867914</v>
      </c>
      <c r="J3" s="112">
        <v>0.012727994562921407</v>
      </c>
      <c r="K3" s="112">
        <v>0.012767542565712636</v>
      </c>
      <c r="L3" s="112">
        <v>0.012695339587545755</v>
      </c>
    </row>
    <row r="4" spans="1:12" ht="12">
      <c r="A4" s="113" t="s">
        <v>377</v>
      </c>
      <c r="B4" s="114">
        <v>0.0032198254781224326</v>
      </c>
      <c r="C4" s="114">
        <v>0.003334681860489179</v>
      </c>
      <c r="D4" s="114">
        <v>0.003394965770159551</v>
      </c>
      <c r="E4" s="114">
        <v>0.0036911848617967144</v>
      </c>
      <c r="F4" s="114">
        <v>0.003638502608430117</v>
      </c>
      <c r="G4" s="114">
        <v>0.004443701961739472</v>
      </c>
      <c r="H4" s="114">
        <v>0.004638737716159904</v>
      </c>
      <c r="I4" s="114">
        <v>0.003964821307881274</v>
      </c>
      <c r="J4" s="114">
        <v>0.0040564639109775475</v>
      </c>
      <c r="K4" s="114">
        <v>0.003942302687102366</v>
      </c>
      <c r="L4" s="114">
        <v>0.003811431102726282</v>
      </c>
    </row>
    <row r="5" spans="1:12" ht="12">
      <c r="A5" s="113" t="s">
        <v>375</v>
      </c>
      <c r="B5" s="114">
        <v>0.009399594607057301</v>
      </c>
      <c r="C5" s="114">
        <v>0.009598813253727852</v>
      </c>
      <c r="D5" s="114">
        <v>0.01012839183658491</v>
      </c>
      <c r="E5" s="114">
        <v>0.010633593158333447</v>
      </c>
      <c r="F5" s="114">
        <v>0.010312508740723206</v>
      </c>
      <c r="G5" s="114">
        <v>0.01187744769588659</v>
      </c>
      <c r="H5" s="114">
        <v>0.012090672894515542</v>
      </c>
      <c r="I5" s="114">
        <v>0.008998904225986641</v>
      </c>
      <c r="J5" s="114">
        <v>0.00867153065194386</v>
      </c>
      <c r="K5" s="114">
        <v>0.00882523987861027</v>
      </c>
      <c r="L5" s="114">
        <v>0.008883908484819472</v>
      </c>
    </row>
    <row r="6" spans="1:12" ht="12">
      <c r="A6" s="115" t="s">
        <v>344</v>
      </c>
      <c r="B6" s="116">
        <v>0.003467988054633425</v>
      </c>
      <c r="C6" s="116">
        <v>0.0034648811335513097</v>
      </c>
      <c r="D6" s="116">
        <v>0.002902783652042839</v>
      </c>
      <c r="E6" s="116">
        <v>0.00309297801218888</v>
      </c>
      <c r="F6" s="116">
        <v>0.0030592043652757977</v>
      </c>
      <c r="G6" s="116">
        <v>0.0027442793857814203</v>
      </c>
      <c r="H6" s="116">
        <v>0.003085932607832651</v>
      </c>
      <c r="I6" s="116">
        <v>0.0030088446971995118</v>
      </c>
      <c r="J6" s="116">
        <v>0.0030763428794588765</v>
      </c>
      <c r="K6" s="116">
        <v>0.0029608020994034284</v>
      </c>
      <c r="L6" s="116">
        <v>0.003285385209612717</v>
      </c>
    </row>
    <row r="7" spans="1:12" ht="12">
      <c r="A7" s="113" t="s">
        <v>377</v>
      </c>
      <c r="B7" s="114">
        <v>0.0014763786915964693</v>
      </c>
      <c r="C7" s="114">
        <v>0.0014409536026997738</v>
      </c>
      <c r="D7" s="114">
        <v>0.0011777325001891001</v>
      </c>
      <c r="E7" s="114">
        <v>0.001205186872421063</v>
      </c>
      <c r="F7" s="114">
        <v>0.0011728418993054088</v>
      </c>
      <c r="G7" s="114">
        <v>0.0010222141574698163</v>
      </c>
      <c r="H7" s="114">
        <v>0.0011590194623061355</v>
      </c>
      <c r="I7" s="114">
        <v>0.0011519916415675278</v>
      </c>
      <c r="J7" s="114">
        <v>0.001188818119802838</v>
      </c>
      <c r="K7" s="114">
        <v>0.0011131420458813219</v>
      </c>
      <c r="L7" s="114">
        <v>0.0012583466938551216</v>
      </c>
    </row>
    <row r="8" spans="1:12" ht="12">
      <c r="A8" s="113" t="s">
        <v>375</v>
      </c>
      <c r="B8" s="114">
        <v>0.0019916093630369556</v>
      </c>
      <c r="C8" s="114">
        <v>0.002023927530851536</v>
      </c>
      <c r="D8" s="114">
        <v>0.0017250511518537388</v>
      </c>
      <c r="E8" s="114">
        <v>0.0018877911397678169</v>
      </c>
      <c r="F8" s="114">
        <v>0.001886362465970389</v>
      </c>
      <c r="G8" s="114">
        <v>0.0017220652283116043</v>
      </c>
      <c r="H8" s="114">
        <v>0.0019269131455265155</v>
      </c>
      <c r="I8" s="114">
        <v>0.0018568530556319837</v>
      </c>
      <c r="J8" s="114">
        <v>0.0018875247596560388</v>
      </c>
      <c r="K8" s="114">
        <v>0.0018476600535221068</v>
      </c>
      <c r="L8" s="114">
        <v>0.0020270385157575956</v>
      </c>
    </row>
    <row r="9" spans="1:12" ht="12">
      <c r="A9" s="117" t="s">
        <v>345</v>
      </c>
      <c r="B9" s="118">
        <v>0.05628749237569021</v>
      </c>
      <c r="C9" s="118">
        <v>0.05961339903916228</v>
      </c>
      <c r="D9" s="118">
        <v>0.06412925186551681</v>
      </c>
      <c r="E9" s="118">
        <v>0.06357345821888749</v>
      </c>
      <c r="F9" s="118">
        <v>0.06260772414142518</v>
      </c>
      <c r="G9" s="118">
        <v>0.06339877907235598</v>
      </c>
      <c r="H9" s="118">
        <v>0.07084958042359983</v>
      </c>
      <c r="I9" s="118">
        <v>0.0704828757912988</v>
      </c>
      <c r="J9" s="118">
        <v>0.06343390064027919</v>
      </c>
      <c r="K9" s="118">
        <v>0.06519320140158834</v>
      </c>
      <c r="L9" s="118">
        <v>0.06919860292706437</v>
      </c>
    </row>
    <row r="10" spans="1:12" ht="12">
      <c r="A10" s="113" t="s">
        <v>377</v>
      </c>
      <c r="B10" s="114">
        <v>0.0376151247937291</v>
      </c>
      <c r="C10" s="114">
        <v>0.03982959594742196</v>
      </c>
      <c r="D10" s="114">
        <v>0.042892216859199125</v>
      </c>
      <c r="E10" s="114">
        <v>0.04259944318141398</v>
      </c>
      <c r="F10" s="114">
        <v>0.042083361396615254</v>
      </c>
      <c r="G10" s="114">
        <v>0.042467642153115326</v>
      </c>
      <c r="H10" s="114">
        <v>0.04743592842561337</v>
      </c>
      <c r="I10" s="114">
        <v>0.04711336917432726</v>
      </c>
      <c r="J10" s="114">
        <v>0.04235875160714065</v>
      </c>
      <c r="K10" s="114">
        <v>0.043273250091700736</v>
      </c>
      <c r="L10" s="114">
        <v>0.04590531054107687</v>
      </c>
    </row>
    <row r="11" spans="1:12" ht="12">
      <c r="A11" s="113" t="s">
        <v>375</v>
      </c>
      <c r="B11" s="114">
        <v>0.01867236758196111</v>
      </c>
      <c r="C11" s="114">
        <v>0.019783803091740316</v>
      </c>
      <c r="D11" s="114">
        <v>0.02123703500631768</v>
      </c>
      <c r="E11" s="114">
        <v>0.02097401503747351</v>
      </c>
      <c r="F11" s="114">
        <v>0.020524362744809926</v>
      </c>
      <c r="G11" s="114">
        <v>0.020931136919240655</v>
      </c>
      <c r="H11" s="114">
        <v>0.023413651997986458</v>
      </c>
      <c r="I11" s="114">
        <v>0.023369506616971538</v>
      </c>
      <c r="J11" s="114">
        <v>0.021075149033138542</v>
      </c>
      <c r="K11" s="114">
        <v>0.021919951309887605</v>
      </c>
      <c r="L11" s="114">
        <v>0.023293292385987492</v>
      </c>
    </row>
    <row r="12" spans="1:12" ht="12">
      <c r="A12" s="119" t="s">
        <v>407</v>
      </c>
      <c r="B12" s="120">
        <v>0.0015213452851346755</v>
      </c>
      <c r="C12" s="120">
        <v>0.0009865907003622292</v>
      </c>
      <c r="D12" s="120">
        <v>0.0009566937317745107</v>
      </c>
      <c r="E12" s="120">
        <v>0.0005953322307179788</v>
      </c>
      <c r="F12" s="120">
        <v>0.0005530505563913212</v>
      </c>
      <c r="G12" s="120">
        <v>0.0006378628813510996</v>
      </c>
      <c r="H12" s="120">
        <v>0.0004958260054046501</v>
      </c>
      <c r="I12" s="120">
        <v>0.0010764597682251182</v>
      </c>
      <c r="J12" s="120">
        <v>0.0012717914537383906</v>
      </c>
      <c r="K12" s="120">
        <v>0.0004846206380147527</v>
      </c>
      <c r="L12" s="120">
        <v>0</v>
      </c>
    </row>
    <row r="13" spans="1:12" ht="12">
      <c r="A13" s="113" t="s">
        <v>377</v>
      </c>
      <c r="B13" s="114">
        <v>0.0011364265985343359</v>
      </c>
      <c r="C13" s="114">
        <v>0.000736971366535641</v>
      </c>
      <c r="D13" s="114">
        <v>0.000714638691205056</v>
      </c>
      <c r="E13" s="114">
        <v>0.0004447060036688516</v>
      </c>
      <c r="F13" s="114">
        <v>0.0004131221023646013</v>
      </c>
      <c r="G13" s="114">
        <v>0.0004767138710755825</v>
      </c>
      <c r="H13" s="114">
        <v>0.0003709203517309931</v>
      </c>
      <c r="I13" s="114">
        <v>0.0008041024774693653</v>
      </c>
      <c r="J13" s="114">
        <v>0.0009500128931539784</v>
      </c>
      <c r="K13" s="114">
        <v>0.0003620057777941526</v>
      </c>
      <c r="L13" s="114">
        <v>0</v>
      </c>
    </row>
    <row r="14" spans="1:12" ht="12.75" thickBot="1">
      <c r="A14" s="121" t="s">
        <v>375</v>
      </c>
      <c r="B14" s="122">
        <v>0.0003849186866003396</v>
      </c>
      <c r="C14" s="122">
        <v>0.0002496193338265882</v>
      </c>
      <c r="D14" s="122">
        <v>0.00024205504056945461</v>
      </c>
      <c r="E14" s="122">
        <v>0.0001506262270491272</v>
      </c>
      <c r="F14" s="122">
        <v>0.00013992845402671983</v>
      </c>
      <c r="G14" s="122">
        <v>0.00016114901027551714</v>
      </c>
      <c r="H14" s="122">
        <v>0.00012490565367365708</v>
      </c>
      <c r="I14" s="122">
        <v>0.00027235729075575284</v>
      </c>
      <c r="J14" s="122">
        <v>0.00032177856058441216</v>
      </c>
      <c r="K14" s="122">
        <v>0.0001226148602206001</v>
      </c>
      <c r="L14" s="122">
        <v>0</v>
      </c>
    </row>
    <row r="15" spans="1:32" ht="12.75" thickBot="1">
      <c r="A15" s="123" t="s">
        <v>357</v>
      </c>
      <c r="B15" s="122">
        <v>0.07389624580063804</v>
      </c>
      <c r="C15" s="122">
        <v>0.07699836598729286</v>
      </c>
      <c r="D15" s="122">
        <v>0.08151208685607862</v>
      </c>
      <c r="E15" s="122">
        <v>0.08158654648192451</v>
      </c>
      <c r="F15" s="122">
        <v>0.08017099041224562</v>
      </c>
      <c r="G15" s="122">
        <v>0.08310207099711457</v>
      </c>
      <c r="H15" s="122">
        <v>0.09116074964751258</v>
      </c>
      <c r="I15" s="122">
        <v>0.08753190579059136</v>
      </c>
      <c r="J15" s="122">
        <v>0.08051002953639787</v>
      </c>
      <c r="K15" s="122">
        <v>0.08140616670471916</v>
      </c>
      <c r="L15" s="122">
        <v>0.08517932772422285</v>
      </c>
      <c r="M15" s="122">
        <f>L15+L15*$M$16</f>
        <v>0.08639833862056996</v>
      </c>
      <c r="N15" s="122">
        <f aca="true" t="shared" si="0" ref="N15:AF15">M15+M15*$M$16</f>
        <v>0.08763479491834388</v>
      </c>
      <c r="O15" s="122">
        <f t="shared" si="0"/>
        <v>0.0888889462806377</v>
      </c>
      <c r="P15" s="122">
        <f t="shared" si="0"/>
        <v>0.09016104594350106</v>
      </c>
      <c r="Q15" s="122">
        <f t="shared" si="0"/>
        <v>0.09145135076707302</v>
      </c>
      <c r="R15" s="122">
        <f t="shared" si="0"/>
        <v>0.09276012128744685</v>
      </c>
      <c r="S15" s="122">
        <f t="shared" si="0"/>
        <v>0.09408762176927704</v>
      </c>
      <c r="T15" s="122">
        <f t="shared" si="0"/>
        <v>0.09543412025913914</v>
      </c>
      <c r="U15" s="122">
        <f t="shared" si="0"/>
        <v>0.09679988863965325</v>
      </c>
      <c r="V15" s="122">
        <f t="shared" si="0"/>
        <v>0.09818520268438206</v>
      </c>
      <c r="W15" s="122">
        <f t="shared" si="0"/>
        <v>0.09959034211351465</v>
      </c>
      <c r="X15" s="122">
        <f t="shared" si="0"/>
        <v>0.101015590650347</v>
      </c>
      <c r="Y15" s="122">
        <f t="shared" si="0"/>
        <v>0.10246123607857097</v>
      </c>
      <c r="Z15" s="122">
        <f t="shared" si="0"/>
        <v>0.10392757030038302</v>
      </c>
      <c r="AA15" s="122">
        <f t="shared" si="0"/>
        <v>0.10541488939542468</v>
      </c>
      <c r="AB15" s="122">
        <f t="shared" si="0"/>
        <v>0.10692349368056635</v>
      </c>
      <c r="AC15" s="122">
        <f t="shared" si="0"/>
        <v>0.10845368777054679</v>
      </c>
      <c r="AD15" s="122">
        <f t="shared" si="0"/>
        <v>0.1100057806394804</v>
      </c>
      <c r="AE15" s="122">
        <f t="shared" si="0"/>
        <v>0.1115800856832447</v>
      </c>
      <c r="AF15" s="122">
        <f t="shared" si="0"/>
        <v>0.11317692078276077</v>
      </c>
    </row>
    <row r="16" ht="12">
      <c r="M16" s="95">
        <f>(L15/B15)^(1/10)-1</f>
        <v>0.014311111967140633</v>
      </c>
    </row>
  </sheetData>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AF22"/>
  <sheetViews>
    <sheetView workbookViewId="0" topLeftCell="A1">
      <selection activeCell="A1" sqref="A1"/>
    </sheetView>
  </sheetViews>
  <sheetFormatPr defaultColWidth="11.421875" defaultRowHeight="12.75"/>
  <cols>
    <col min="1" max="12" width="8.8515625" style="0" customWidth="1"/>
    <col min="13" max="13" width="11.28125" style="0" bestFit="1" customWidth="1"/>
    <col min="14" max="32" width="13.421875" style="0" customWidth="1"/>
    <col min="33" max="16384" width="8.8515625" style="0" customWidth="1"/>
  </cols>
  <sheetData>
    <row r="1" ht="12">
      <c r="A1" t="s">
        <v>304</v>
      </c>
    </row>
    <row r="2" ht="12">
      <c r="A2" t="s">
        <v>423</v>
      </c>
    </row>
    <row r="3" spans="1:32" ht="12.75" thickBot="1">
      <c r="A3" s="124"/>
      <c r="B3" s="49">
        <v>1990</v>
      </c>
      <c r="C3" s="49">
        <v>1991</v>
      </c>
      <c r="D3" s="49">
        <v>1992</v>
      </c>
      <c r="E3" s="49">
        <v>1993</v>
      </c>
      <c r="F3" s="49">
        <v>1994</v>
      </c>
      <c r="G3" s="49">
        <v>1995</v>
      </c>
      <c r="H3" s="49">
        <v>1996</v>
      </c>
      <c r="I3" s="49">
        <v>1997</v>
      </c>
      <c r="J3" s="49">
        <v>1998</v>
      </c>
      <c r="K3" s="49">
        <v>1999</v>
      </c>
      <c r="L3" s="49">
        <v>2000</v>
      </c>
      <c r="M3" s="49">
        <v>2001</v>
      </c>
      <c r="N3" s="49">
        <v>2002</v>
      </c>
      <c r="O3" s="49">
        <v>2003</v>
      </c>
      <c r="P3" s="49">
        <v>2004</v>
      </c>
      <c r="Q3" s="49">
        <v>2005</v>
      </c>
      <c r="R3" s="49">
        <v>2006</v>
      </c>
      <c r="S3" s="49">
        <v>2007</v>
      </c>
      <c r="T3" s="49">
        <v>2008</v>
      </c>
      <c r="U3" s="49">
        <v>2009</v>
      </c>
      <c r="V3" s="49">
        <v>2010</v>
      </c>
      <c r="W3" s="49">
        <v>2011</v>
      </c>
      <c r="X3" s="49">
        <v>2012</v>
      </c>
      <c r="Y3" s="49">
        <v>2013</v>
      </c>
      <c r="Z3" s="49">
        <v>2014</v>
      </c>
      <c r="AA3" s="49">
        <v>2015</v>
      </c>
      <c r="AB3" s="49">
        <v>2016</v>
      </c>
      <c r="AC3" s="49">
        <v>2017</v>
      </c>
      <c r="AD3" s="49">
        <v>2018</v>
      </c>
      <c r="AE3" s="49">
        <v>2019</v>
      </c>
      <c r="AF3" s="49">
        <v>2020</v>
      </c>
    </row>
    <row r="4" spans="1:12" ht="12">
      <c r="A4" s="115" t="s">
        <v>408</v>
      </c>
      <c r="B4" s="125">
        <v>3.647906892492986</v>
      </c>
      <c r="C4" s="125">
        <v>3.4825175916253572</v>
      </c>
      <c r="D4" s="125">
        <v>3.4660346694473696</v>
      </c>
      <c r="E4" s="125">
        <v>259.9960510421458</v>
      </c>
      <c r="F4" s="125">
        <v>200108.36688277993</v>
      </c>
      <c r="G4" s="125">
        <v>211308.18728597203</v>
      </c>
      <c r="H4" s="125">
        <v>196314.66536590186</v>
      </c>
      <c r="I4" s="125">
        <v>211817.0996051034</v>
      </c>
      <c r="J4" s="125">
        <v>222352.39168135778</v>
      </c>
      <c r="K4" s="125">
        <v>221912.70327801732</v>
      </c>
      <c r="L4" s="125">
        <v>218141.5773084498</v>
      </c>
    </row>
    <row r="5" spans="1:12" ht="12">
      <c r="A5" s="126" t="s">
        <v>409</v>
      </c>
      <c r="B5" s="127">
        <v>0</v>
      </c>
      <c r="C5" s="127">
        <v>0</v>
      </c>
      <c r="D5" s="127">
        <v>0</v>
      </c>
      <c r="E5" s="127">
        <v>256.58181818181816</v>
      </c>
      <c r="F5" s="127">
        <v>198007.38545454547</v>
      </c>
      <c r="G5" s="127">
        <v>208336.77272727274</v>
      </c>
      <c r="H5" s="127">
        <v>193533.8727272727</v>
      </c>
      <c r="I5" s="127">
        <v>209624.44363636363</v>
      </c>
      <c r="J5" s="127">
        <v>219573.7445454545</v>
      </c>
      <c r="K5" s="127">
        <v>219122.87454545454</v>
      </c>
      <c r="L5" s="127">
        <v>218138.3008581818</v>
      </c>
    </row>
    <row r="6" spans="1:12" ht="12">
      <c r="A6" s="126" t="s">
        <v>410</v>
      </c>
      <c r="B6" s="127">
        <v>0</v>
      </c>
      <c r="C6" s="127">
        <v>0</v>
      </c>
      <c r="D6" s="127">
        <v>0</v>
      </c>
      <c r="E6" s="127">
        <v>0</v>
      </c>
      <c r="F6" s="127">
        <v>0</v>
      </c>
      <c r="G6" s="127">
        <v>0</v>
      </c>
      <c r="H6" s="127">
        <v>0</v>
      </c>
      <c r="I6" s="127">
        <v>0</v>
      </c>
      <c r="J6" s="127">
        <v>0</v>
      </c>
      <c r="K6" s="127">
        <v>0</v>
      </c>
      <c r="L6" s="127">
        <v>0</v>
      </c>
    </row>
    <row r="7" spans="1:12" ht="12">
      <c r="A7" s="126" t="s">
        <v>411</v>
      </c>
      <c r="B7" s="127">
        <v>0</v>
      </c>
      <c r="C7" s="127">
        <v>0</v>
      </c>
      <c r="D7" s="127">
        <v>0</v>
      </c>
      <c r="E7" s="127">
        <v>0</v>
      </c>
      <c r="F7" s="127">
        <v>2097.612881475344</v>
      </c>
      <c r="G7" s="127">
        <v>2967.950520306832</v>
      </c>
      <c r="H7" s="127">
        <v>2777.4074602953633</v>
      </c>
      <c r="I7" s="127">
        <v>2189.245516055579</v>
      </c>
      <c r="J7" s="127">
        <v>2775.2248615247995</v>
      </c>
      <c r="K7" s="127">
        <v>2786.48461091364</v>
      </c>
      <c r="L7" s="127">
        <v>0</v>
      </c>
    </row>
    <row r="8" spans="1:12" ht="12.75" thickBot="1">
      <c r="A8" s="126" t="s">
        <v>412</v>
      </c>
      <c r="B8" s="127">
        <v>3.647906892492986</v>
      </c>
      <c r="C8" s="127">
        <v>3.4825175916253572</v>
      </c>
      <c r="D8" s="127">
        <v>3.4660346694473696</v>
      </c>
      <c r="E8" s="127">
        <v>3.4142328603275884</v>
      </c>
      <c r="F8" s="127">
        <v>3.368546759116488</v>
      </c>
      <c r="G8" s="127">
        <v>3.4640383924562363</v>
      </c>
      <c r="H8" s="127">
        <v>3.385178333789632</v>
      </c>
      <c r="I8" s="127">
        <v>3.4104526841806533</v>
      </c>
      <c r="J8" s="127">
        <v>3.4222743784715397</v>
      </c>
      <c r="K8" s="127">
        <v>3.344121649132078</v>
      </c>
      <c r="L8" s="127">
        <v>3.2764502679895076</v>
      </c>
    </row>
    <row r="9" spans="1:12" ht="12">
      <c r="A9" s="128" t="s">
        <v>413</v>
      </c>
      <c r="B9" s="129">
        <v>0</v>
      </c>
      <c r="C9" s="129">
        <v>0</v>
      </c>
      <c r="D9" s="129">
        <v>0</v>
      </c>
      <c r="E9" s="129">
        <v>0</v>
      </c>
      <c r="F9" s="129">
        <v>0</v>
      </c>
      <c r="G9" s="129">
        <v>0</v>
      </c>
      <c r="H9" s="129">
        <v>0</v>
      </c>
      <c r="I9" s="129">
        <v>0</v>
      </c>
      <c r="J9" s="129">
        <v>0</v>
      </c>
      <c r="K9" s="129">
        <v>0</v>
      </c>
      <c r="L9" s="129">
        <v>0</v>
      </c>
    </row>
    <row r="10" spans="1:12" ht="12">
      <c r="A10" s="126" t="s">
        <v>414</v>
      </c>
      <c r="B10" s="127">
        <v>0</v>
      </c>
      <c r="C10" s="127">
        <v>0</v>
      </c>
      <c r="D10" s="127">
        <v>0</v>
      </c>
      <c r="E10" s="127">
        <v>0</v>
      </c>
      <c r="F10" s="127">
        <v>0</v>
      </c>
      <c r="G10" s="127">
        <v>0</v>
      </c>
      <c r="H10" s="127">
        <v>0</v>
      </c>
      <c r="I10" s="127">
        <v>0</v>
      </c>
      <c r="J10" s="127">
        <v>0</v>
      </c>
      <c r="K10" s="127">
        <v>0</v>
      </c>
      <c r="L10" s="127">
        <v>0</v>
      </c>
    </row>
    <row r="11" spans="1:12" ht="12.75" thickBot="1">
      <c r="A11" s="126" t="s">
        <v>415</v>
      </c>
      <c r="B11" s="127">
        <v>0</v>
      </c>
      <c r="C11" s="127">
        <v>0</v>
      </c>
      <c r="D11" s="127">
        <v>0</v>
      </c>
      <c r="E11" s="127">
        <v>0</v>
      </c>
      <c r="F11" s="127">
        <v>0</v>
      </c>
      <c r="G11" s="127">
        <v>0</v>
      </c>
      <c r="H11" s="127">
        <v>0</v>
      </c>
      <c r="I11" s="127">
        <v>0</v>
      </c>
      <c r="J11" s="127">
        <v>0</v>
      </c>
      <c r="K11" s="127">
        <v>0</v>
      </c>
      <c r="L11" s="127">
        <v>0</v>
      </c>
    </row>
    <row r="12" spans="1:12" ht="12">
      <c r="A12" s="130" t="s">
        <v>416</v>
      </c>
      <c r="B12" s="131">
        <v>54475.7349283932</v>
      </c>
      <c r="C12" s="131">
        <v>55725.751422706</v>
      </c>
      <c r="D12" s="131">
        <v>54013.60312261075</v>
      </c>
      <c r="E12" s="131">
        <v>67847.55826126266</v>
      </c>
      <c r="F12" s="131">
        <v>69957.53511907137</v>
      </c>
      <c r="G12" s="131">
        <v>93129.36548506627</v>
      </c>
      <c r="H12" s="131">
        <v>101357.15855484699</v>
      </c>
      <c r="I12" s="131">
        <v>115616.92655711052</v>
      </c>
      <c r="J12" s="131">
        <v>122928.59973764533</v>
      </c>
      <c r="K12" s="131">
        <v>128969.81510113503</v>
      </c>
      <c r="L12" s="131">
        <v>138880.80641974637</v>
      </c>
    </row>
    <row r="13" spans="1:12" ht="12">
      <c r="A13" s="126" t="s">
        <v>417</v>
      </c>
      <c r="B13" s="127">
        <v>1269.8360370431378</v>
      </c>
      <c r="C13" s="127">
        <v>1120.2173973521826</v>
      </c>
      <c r="D13" s="127">
        <v>2007.3914889781997</v>
      </c>
      <c r="E13" s="127">
        <v>6863.744729482751</v>
      </c>
      <c r="F13" s="127">
        <v>10954.144192587537</v>
      </c>
      <c r="G13" s="127">
        <v>28017.69272628264</v>
      </c>
      <c r="H13" s="127">
        <v>39082.357807172775</v>
      </c>
      <c r="I13" s="127">
        <v>48183.479550720884</v>
      </c>
      <c r="J13" s="127">
        <v>56491.939361212986</v>
      </c>
      <c r="K13" s="127">
        <v>64265.165487527614</v>
      </c>
      <c r="L13" s="127">
        <v>71392.61197353595</v>
      </c>
    </row>
    <row r="14" spans="1:12" ht="12">
      <c r="A14" s="126" t="s">
        <v>418</v>
      </c>
      <c r="B14" s="127">
        <v>18314.994479399367</v>
      </c>
      <c r="C14" s="127">
        <v>18314.994479399367</v>
      </c>
      <c r="D14" s="127">
        <v>18314.994479399367</v>
      </c>
      <c r="E14" s="127">
        <v>22893.743099249208</v>
      </c>
      <c r="F14" s="127">
        <v>25183.117409174123</v>
      </c>
      <c r="G14" s="127">
        <v>37774.6761137612</v>
      </c>
      <c r="H14" s="127">
        <v>34798.489510858795</v>
      </c>
      <c r="I14" s="127">
        <v>41895.549871626055</v>
      </c>
      <c r="J14" s="127">
        <v>46474.298491475885</v>
      </c>
      <c r="K14" s="127">
        <v>49450.48509437829</v>
      </c>
      <c r="L14" s="127">
        <v>47161.11078445337</v>
      </c>
    </row>
    <row r="15" spans="1:12" ht="12">
      <c r="A15" s="126" t="s">
        <v>419</v>
      </c>
      <c r="B15" s="127">
        <v>0</v>
      </c>
      <c r="C15" s="127">
        <v>0</v>
      </c>
      <c r="D15" s="127">
        <v>0</v>
      </c>
      <c r="E15" s="127">
        <v>0</v>
      </c>
      <c r="F15" s="127">
        <v>0</v>
      </c>
      <c r="G15" s="127">
        <v>0</v>
      </c>
      <c r="H15" s="127">
        <v>0</v>
      </c>
      <c r="I15" s="127">
        <v>0</v>
      </c>
      <c r="J15" s="127">
        <v>0</v>
      </c>
      <c r="K15" s="127">
        <v>0</v>
      </c>
      <c r="L15" s="127">
        <v>0</v>
      </c>
    </row>
    <row r="16" spans="1:12" ht="78">
      <c r="A16" s="132" t="s">
        <v>420</v>
      </c>
      <c r="B16" s="127">
        <v>34890.904411950694</v>
      </c>
      <c r="C16" s="127">
        <v>36290.53954595445</v>
      </c>
      <c r="D16" s="127">
        <v>33691.217154233185</v>
      </c>
      <c r="E16" s="127">
        <v>38090.070432530694</v>
      </c>
      <c r="F16" s="127">
        <v>33820.27351730971</v>
      </c>
      <c r="G16" s="127">
        <v>27336.99664502243</v>
      </c>
      <c r="H16" s="127">
        <v>27476.311236815425</v>
      </c>
      <c r="I16" s="127">
        <v>25537.897134763585</v>
      </c>
      <c r="J16" s="127">
        <v>19962.361884956455</v>
      </c>
      <c r="K16" s="127">
        <v>15254.16451922911</v>
      </c>
      <c r="L16" s="127">
        <v>20327.08366175706</v>
      </c>
    </row>
    <row r="17" spans="1:12" ht="12">
      <c r="A17" s="126" t="s">
        <v>421</v>
      </c>
      <c r="B17" s="127">
        <v>0</v>
      </c>
      <c r="C17" s="127">
        <v>0</v>
      </c>
      <c r="D17" s="127">
        <v>0</v>
      </c>
      <c r="E17" s="127">
        <v>0</v>
      </c>
      <c r="F17" s="127">
        <v>0</v>
      </c>
      <c r="G17" s="127">
        <v>0</v>
      </c>
      <c r="H17" s="127">
        <v>0</v>
      </c>
      <c r="I17" s="127">
        <v>0</v>
      </c>
      <c r="J17" s="127">
        <v>0</v>
      </c>
      <c r="K17" s="127">
        <v>0</v>
      </c>
      <c r="L17" s="127">
        <v>0</v>
      </c>
    </row>
    <row r="18" spans="1:12" ht="12.75" thickBot="1">
      <c r="A18" s="126" t="s">
        <v>422</v>
      </c>
      <c r="B18" s="127">
        <v>0</v>
      </c>
      <c r="C18" s="127">
        <v>0</v>
      </c>
      <c r="D18" s="127">
        <v>0</v>
      </c>
      <c r="E18" s="127">
        <v>0</v>
      </c>
      <c r="F18" s="127">
        <v>0</v>
      </c>
      <c r="G18" s="127">
        <v>0</v>
      </c>
      <c r="H18" s="127">
        <v>0</v>
      </c>
      <c r="I18" s="127">
        <v>0</v>
      </c>
      <c r="J18" s="127">
        <v>0</v>
      </c>
      <c r="K18" s="127">
        <v>0</v>
      </c>
      <c r="L18" s="127">
        <v>0</v>
      </c>
    </row>
    <row r="19" spans="1:32" ht="12.75" thickBot="1">
      <c r="A19" s="133" t="s">
        <v>387</v>
      </c>
      <c r="B19" s="134">
        <v>54479.382835285694</v>
      </c>
      <c r="C19" s="134">
        <v>55729.23394029763</v>
      </c>
      <c r="D19" s="134">
        <v>54017.0691572802</v>
      </c>
      <c r="E19" s="134">
        <v>68107.55431230481</v>
      </c>
      <c r="F19" s="134">
        <v>270065.9020018513</v>
      </c>
      <c r="G19" s="134">
        <v>304437.5527710383</v>
      </c>
      <c r="H19" s="134">
        <v>297671.82392074884</v>
      </c>
      <c r="I19" s="134">
        <v>327434.02616221394</v>
      </c>
      <c r="J19" s="134">
        <v>345280.9914190031</v>
      </c>
      <c r="K19" s="134">
        <v>350882.51837915235</v>
      </c>
      <c r="L19" s="134">
        <v>357022.38372819615</v>
      </c>
      <c r="M19" s="93">
        <f>L19+L19*$M$20</f>
        <v>430865.5506182241</v>
      </c>
      <c r="N19" s="93">
        <f aca="true" t="shared" si="0" ref="N19:AF19">M19+M19*$M$20</f>
        <v>519981.7467211761</v>
      </c>
      <c r="O19" s="93">
        <f t="shared" si="0"/>
        <v>627529.9023912476</v>
      </c>
      <c r="P19" s="93">
        <f t="shared" si="0"/>
        <v>757322.3115586176</v>
      </c>
      <c r="Q19" s="93">
        <f t="shared" si="0"/>
        <v>913959.7673337698</v>
      </c>
      <c r="R19" s="93">
        <f t="shared" si="0"/>
        <v>1102994.6477948758</v>
      </c>
      <c r="S19" s="93">
        <f t="shared" si="0"/>
        <v>1331127.732912396</v>
      </c>
      <c r="T19" s="93">
        <f t="shared" si="0"/>
        <v>1606445.7292434806</v>
      </c>
      <c r="U19" s="93">
        <f t="shared" si="0"/>
        <v>1938707.9220101086</v>
      </c>
      <c r="V19" s="93">
        <f t="shared" si="0"/>
        <v>2339692.1156090195</v>
      </c>
      <c r="W19" s="93">
        <f t="shared" si="0"/>
        <v>2823612.1252175225</v>
      </c>
      <c r="X19" s="93">
        <f t="shared" si="0"/>
        <v>3407621.6184538906</v>
      </c>
      <c r="Y19" s="93">
        <f t="shared" si="0"/>
        <v>4112422.1669290955</v>
      </c>
      <c r="Z19" s="93">
        <f t="shared" si="0"/>
        <v>4962997.061488045</v>
      </c>
      <c r="AA19" s="93">
        <f t="shared" si="0"/>
        <v>5989496.902924281</v>
      </c>
      <c r="AB19" s="93">
        <f t="shared" si="0"/>
        <v>7228308.35998591</v>
      </c>
      <c r="AC19" s="93">
        <f t="shared" si="0"/>
        <v>8723343.979280246</v>
      </c>
      <c r="AD19" s="93">
        <f t="shared" si="0"/>
        <v>10527598.767382033</v>
      </c>
      <c r="AE19" s="93">
        <f t="shared" si="0"/>
        <v>12705028.721809983</v>
      </c>
      <c r="AF19" s="93">
        <f t="shared" si="0"/>
        <v>15332817.899760954</v>
      </c>
    </row>
    <row r="20" ht="12">
      <c r="M20" s="95">
        <f>(L19/B19)^(1/10)-1</f>
        <v>0.20683063655259581</v>
      </c>
    </row>
    <row r="21" spans="1:32" ht="12">
      <c r="A21" t="s">
        <v>424</v>
      </c>
      <c r="B21" s="135">
        <f>B19</f>
        <v>54479.382835285694</v>
      </c>
      <c r="C21" s="135">
        <f aca="true" t="shared" si="1" ref="C21:L21">C19</f>
        <v>55729.23394029763</v>
      </c>
      <c r="D21" s="135">
        <f t="shared" si="1"/>
        <v>54017.0691572802</v>
      </c>
      <c r="E21" s="135">
        <f t="shared" si="1"/>
        <v>68107.55431230481</v>
      </c>
      <c r="F21" s="135">
        <f t="shared" si="1"/>
        <v>270065.9020018513</v>
      </c>
      <c r="G21" s="135">
        <f t="shared" si="1"/>
        <v>304437.5527710383</v>
      </c>
      <c r="H21" s="135">
        <f t="shared" si="1"/>
        <v>297671.82392074884</v>
      </c>
      <c r="I21" s="135">
        <f t="shared" si="1"/>
        <v>327434.02616221394</v>
      </c>
      <c r="J21" s="135">
        <f t="shared" si="1"/>
        <v>345280.9914190031</v>
      </c>
      <c r="K21" s="135">
        <f t="shared" si="1"/>
        <v>350882.51837915235</v>
      </c>
      <c r="L21" s="135">
        <f t="shared" si="1"/>
        <v>357022.38372819615</v>
      </c>
      <c r="M21" s="135">
        <f>L21+$M$22</f>
        <v>387276.6838174872</v>
      </c>
      <c r="N21" s="135">
        <f aca="true" t="shared" si="2" ref="N21:AF21">M21+$M$22</f>
        <v>417530.9839067783</v>
      </c>
      <c r="O21" s="135">
        <f t="shared" si="2"/>
        <v>447785.28399606934</v>
      </c>
      <c r="P21" s="135">
        <f t="shared" si="2"/>
        <v>478039.5840853604</v>
      </c>
      <c r="Q21" s="135">
        <f t="shared" si="2"/>
        <v>508293.88417465147</v>
      </c>
      <c r="R21" s="135">
        <f t="shared" si="2"/>
        <v>538548.1842639425</v>
      </c>
      <c r="S21" s="135">
        <f t="shared" si="2"/>
        <v>568802.4843532336</v>
      </c>
      <c r="T21" s="135">
        <f t="shared" si="2"/>
        <v>599056.7844425247</v>
      </c>
      <c r="U21" s="135">
        <f t="shared" si="2"/>
        <v>629311.0845318157</v>
      </c>
      <c r="V21" s="135">
        <f t="shared" si="2"/>
        <v>659565.3846211068</v>
      </c>
      <c r="W21" s="135">
        <f t="shared" si="2"/>
        <v>689819.6847103979</v>
      </c>
      <c r="X21" s="135">
        <f t="shared" si="2"/>
        <v>720073.9847996889</v>
      </c>
      <c r="Y21" s="135">
        <f t="shared" si="2"/>
        <v>750328.28488898</v>
      </c>
      <c r="Z21" s="135">
        <f t="shared" si="2"/>
        <v>780582.584978271</v>
      </c>
      <c r="AA21" s="135">
        <f t="shared" si="2"/>
        <v>810836.8850675621</v>
      </c>
      <c r="AB21" s="135">
        <f t="shared" si="2"/>
        <v>841091.1851568532</v>
      </c>
      <c r="AC21" s="135">
        <f t="shared" si="2"/>
        <v>871345.4852461442</v>
      </c>
      <c r="AD21" s="135">
        <f t="shared" si="2"/>
        <v>901599.7853354353</v>
      </c>
      <c r="AE21" s="135">
        <f t="shared" si="2"/>
        <v>931854.0854247264</v>
      </c>
      <c r="AF21" s="135">
        <f t="shared" si="2"/>
        <v>962108.3855140174</v>
      </c>
    </row>
    <row r="22" ht="12">
      <c r="M22">
        <f>(L19-B19)/10</f>
        <v>30254.300089291046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F24"/>
  <sheetViews>
    <sheetView workbookViewId="0" topLeftCell="A1">
      <selection activeCell="D1" sqref="D1"/>
    </sheetView>
  </sheetViews>
  <sheetFormatPr defaultColWidth="11.421875" defaultRowHeight="12.75"/>
  <cols>
    <col min="1" max="16384" width="8.8515625" style="0" customWidth="1"/>
  </cols>
  <sheetData>
    <row r="1" ht="12">
      <c r="A1" t="s">
        <v>303</v>
      </c>
    </row>
    <row r="2" spans="1:12" ht="12">
      <c r="A2" s="98" t="s">
        <v>390</v>
      </c>
      <c r="B2" s="99"/>
      <c r="C2" s="99"/>
      <c r="D2" s="99"/>
      <c r="E2" s="99"/>
      <c r="F2" s="99"/>
      <c r="G2" s="99"/>
      <c r="H2" s="99"/>
      <c r="I2" s="99"/>
      <c r="J2" s="100"/>
      <c r="K2" s="99"/>
      <c r="L2" s="99"/>
    </row>
    <row r="3" spans="1:32" ht="12">
      <c r="A3" s="101" t="s">
        <v>391</v>
      </c>
      <c r="B3" s="101">
        <v>1990</v>
      </c>
      <c r="C3" s="101">
        <v>1991</v>
      </c>
      <c r="D3" s="101">
        <v>1992</v>
      </c>
      <c r="E3" s="101">
        <v>1993</v>
      </c>
      <c r="F3" s="101">
        <v>1994</v>
      </c>
      <c r="G3" s="101">
        <v>1995</v>
      </c>
      <c r="H3" s="101">
        <v>1996</v>
      </c>
      <c r="I3" s="101">
        <v>1997</v>
      </c>
      <c r="J3" s="101">
        <v>1998</v>
      </c>
      <c r="K3" s="101">
        <v>1999</v>
      </c>
      <c r="L3" s="101">
        <v>2000</v>
      </c>
      <c r="M3" s="101">
        <v>2001</v>
      </c>
      <c r="N3" s="101">
        <v>2002</v>
      </c>
      <c r="O3" s="101">
        <v>2003</v>
      </c>
      <c r="P3" s="101">
        <v>2004</v>
      </c>
      <c r="Q3" s="101">
        <v>2005</v>
      </c>
      <c r="R3" s="101">
        <v>2006</v>
      </c>
      <c r="S3" s="101">
        <v>2007</v>
      </c>
      <c r="T3" s="101">
        <v>2008</v>
      </c>
      <c r="U3" s="101">
        <v>2009</v>
      </c>
      <c r="V3" s="101">
        <v>2010</v>
      </c>
      <c r="W3" s="101">
        <v>2011</v>
      </c>
      <c r="X3" s="101">
        <v>2012</v>
      </c>
      <c r="Y3" s="101">
        <v>2013</v>
      </c>
      <c r="Z3" s="101">
        <v>2014</v>
      </c>
      <c r="AA3" s="101">
        <v>2015</v>
      </c>
      <c r="AB3" s="101">
        <v>2016</v>
      </c>
      <c r="AC3" s="101">
        <v>2017</v>
      </c>
      <c r="AD3" s="101">
        <v>2018</v>
      </c>
      <c r="AE3" s="101">
        <v>2019</v>
      </c>
      <c r="AF3" s="101">
        <v>2020</v>
      </c>
    </row>
    <row r="4" spans="1:12" ht="12">
      <c r="A4" s="102" t="s">
        <v>392</v>
      </c>
      <c r="B4" s="103">
        <v>77007.3964901554</v>
      </c>
      <c r="C4" s="103">
        <v>79394.03927760567</v>
      </c>
      <c r="D4" s="103">
        <v>83092.6775813503</v>
      </c>
      <c r="E4" s="103">
        <v>84304.36879839844</v>
      </c>
      <c r="F4" s="103">
        <v>85855.42939635785</v>
      </c>
      <c r="G4" s="103">
        <v>84547.55677667867</v>
      </c>
      <c r="H4" s="103">
        <v>83120.50957907338</v>
      </c>
      <c r="I4" s="103">
        <v>82407.82333132246</v>
      </c>
      <c r="J4" s="103">
        <v>81028.86164723651</v>
      </c>
      <c r="K4" s="103">
        <v>81363.36770787083</v>
      </c>
      <c r="L4" s="103">
        <v>78471.34889858784</v>
      </c>
    </row>
    <row r="5" spans="1:12" ht="12">
      <c r="A5" s="104" t="s">
        <v>393</v>
      </c>
      <c r="B5" s="105">
        <v>49260.660278017334</v>
      </c>
      <c r="C5" s="105">
        <v>47985.81897991888</v>
      </c>
      <c r="D5" s="105">
        <v>48910.283574318746</v>
      </c>
      <c r="E5" s="105">
        <v>48719.67496792569</v>
      </c>
      <c r="F5" s="105">
        <v>49687.861633812594</v>
      </c>
      <c r="G5" s="105">
        <v>48854.60781037644</v>
      </c>
      <c r="H5" s="105">
        <v>47951.431780961364</v>
      </c>
      <c r="I5" s="105">
        <v>47195.03118712471</v>
      </c>
      <c r="J5" s="105">
        <v>46884.766614900385</v>
      </c>
      <c r="K5" s="105">
        <v>46593.8381389004</v>
      </c>
      <c r="L5" s="105">
        <v>44899.629988745895</v>
      </c>
    </row>
    <row r="6" spans="1:12" ht="12">
      <c r="A6" s="104" t="s">
        <v>394</v>
      </c>
      <c r="B6" s="105">
        <v>26031.396550888734</v>
      </c>
      <c r="C6" s="105">
        <v>29517.690002381227</v>
      </c>
      <c r="D6" s="105">
        <v>32239.114966017165</v>
      </c>
      <c r="E6" s="105">
        <v>33622.70970111769</v>
      </c>
      <c r="F6" s="105">
        <v>34111.39769961749</v>
      </c>
      <c r="G6" s="105">
        <v>33632.89861299941</v>
      </c>
      <c r="H6" s="105">
        <v>33087.81636873605</v>
      </c>
      <c r="I6" s="105">
        <v>33108.54984326256</v>
      </c>
      <c r="J6" s="105">
        <v>32032.181443405898</v>
      </c>
      <c r="K6" s="105">
        <v>32584.128924585977</v>
      </c>
      <c r="L6" s="105">
        <v>31490.473404859564</v>
      </c>
    </row>
    <row r="7" spans="1:12" ht="12">
      <c r="A7" s="104" t="s">
        <v>395</v>
      </c>
      <c r="B7" s="105">
        <v>1570.7108189006817</v>
      </c>
      <c r="C7" s="105">
        <v>1746.1694872027003</v>
      </c>
      <c r="D7" s="105">
        <v>1795.2388537194329</v>
      </c>
      <c r="E7" s="105">
        <v>1813.5906648829937</v>
      </c>
      <c r="F7" s="105">
        <v>1904.4222644449123</v>
      </c>
      <c r="G7" s="105">
        <v>1899.7060030040407</v>
      </c>
      <c r="H7" s="105">
        <v>1934.1506694642453</v>
      </c>
      <c r="I7" s="105">
        <v>1968.7592113687067</v>
      </c>
      <c r="J7" s="105">
        <v>1984.4102493462644</v>
      </c>
      <c r="K7" s="105">
        <v>2058.892268385159</v>
      </c>
      <c r="L7" s="105">
        <v>1962.733158520284</v>
      </c>
    </row>
    <row r="8" spans="1:12" ht="12">
      <c r="A8" s="104" t="s">
        <v>396</v>
      </c>
      <c r="B8" s="105">
        <v>144.62884234864958</v>
      </c>
      <c r="C8" s="105">
        <v>144.3608081028682</v>
      </c>
      <c r="D8" s="105">
        <v>148.04018729495755</v>
      </c>
      <c r="E8" s="105">
        <v>148.39346447205267</v>
      </c>
      <c r="F8" s="105">
        <v>151.74779848284118</v>
      </c>
      <c r="G8" s="105">
        <v>160.34435029878495</v>
      </c>
      <c r="H8" s="105">
        <v>147.11075991171785</v>
      </c>
      <c r="I8" s="105">
        <v>135.48308956648356</v>
      </c>
      <c r="J8" s="105">
        <v>127.50333958395893</v>
      </c>
      <c r="K8" s="105">
        <v>126.50837599930367</v>
      </c>
      <c r="L8" s="105">
        <v>118.5123464621053</v>
      </c>
    </row>
    <row r="9" spans="1:12" ht="12">
      <c r="A9" s="102" t="s">
        <v>397</v>
      </c>
      <c r="B9" s="103">
        <v>4162.186589603829</v>
      </c>
      <c r="C9" s="103">
        <v>4128.929513469678</v>
      </c>
      <c r="D9" s="103">
        <v>4346.975034145817</v>
      </c>
      <c r="E9" s="103">
        <v>4627.627605091258</v>
      </c>
      <c r="F9" s="103">
        <v>4798.583130077887</v>
      </c>
      <c r="G9" s="103">
        <v>4979.999543436957</v>
      </c>
      <c r="H9" s="103">
        <v>5101.4766515378005</v>
      </c>
      <c r="I9" s="103">
        <v>5316.786313176777</v>
      </c>
      <c r="J9" s="103">
        <v>5314.045439029901</v>
      </c>
      <c r="K9" s="103">
        <v>5690.980142708497</v>
      </c>
      <c r="L9" s="103">
        <v>5691.429156630793</v>
      </c>
    </row>
    <row r="10" spans="1:12" ht="12">
      <c r="A10" s="104" t="s">
        <v>393</v>
      </c>
      <c r="B10" s="105">
        <v>107.28002981704175</v>
      </c>
      <c r="C10" s="105">
        <v>95.84516610259567</v>
      </c>
      <c r="D10" s="105">
        <v>94.00904176488442</v>
      </c>
      <c r="E10" s="105">
        <v>90.58552874341927</v>
      </c>
      <c r="F10" s="105">
        <v>87.72690441286673</v>
      </c>
      <c r="G10" s="105">
        <v>82.04667169359877</v>
      </c>
      <c r="H10" s="105">
        <v>78.65882049850607</v>
      </c>
      <c r="I10" s="105">
        <v>78.24422376006689</v>
      </c>
      <c r="J10" s="105">
        <v>74.67375749034547</v>
      </c>
      <c r="K10" s="105">
        <v>73.1937047494433</v>
      </c>
      <c r="L10" s="105">
        <v>69.31496211609381</v>
      </c>
    </row>
    <row r="11" spans="1:12" ht="12">
      <c r="A11" s="104" t="s">
        <v>394</v>
      </c>
      <c r="B11" s="105">
        <v>248.4279905808066</v>
      </c>
      <c r="C11" s="105">
        <v>268.520860620433</v>
      </c>
      <c r="D11" s="105">
        <v>294.51564210269913</v>
      </c>
      <c r="E11" s="105">
        <v>311.2229293046384</v>
      </c>
      <c r="F11" s="105">
        <v>320.8240166338697</v>
      </c>
      <c r="G11" s="105">
        <v>327.39074627043647</v>
      </c>
      <c r="H11" s="105">
        <v>339.345712117854</v>
      </c>
      <c r="I11" s="105">
        <v>363.8923504164856</v>
      </c>
      <c r="J11" s="105">
        <v>367.4508880861714</v>
      </c>
      <c r="K11" s="105">
        <v>393.473692029359</v>
      </c>
      <c r="L11" s="105">
        <v>399.615673107539</v>
      </c>
    </row>
    <row r="12" spans="1:12" ht="12">
      <c r="A12" s="104" t="s">
        <v>395</v>
      </c>
      <c r="B12" s="105">
        <v>3806.478569205981</v>
      </c>
      <c r="C12" s="105">
        <v>3764.563486746649</v>
      </c>
      <c r="D12" s="105">
        <v>3958.4503502782327</v>
      </c>
      <c r="E12" s="105">
        <v>4225.819147043201</v>
      </c>
      <c r="F12" s="105">
        <v>4390.032209031151</v>
      </c>
      <c r="G12" s="105">
        <v>4570.562125472921</v>
      </c>
      <c r="H12" s="105">
        <v>4683.472118921441</v>
      </c>
      <c r="I12" s="105">
        <v>4874.649739000225</v>
      </c>
      <c r="J12" s="105">
        <v>4871.920793453384</v>
      </c>
      <c r="K12" s="105">
        <v>5224.312745929695</v>
      </c>
      <c r="L12" s="105">
        <v>5222.49852140716</v>
      </c>
    </row>
    <row r="13" spans="1:12" ht="12">
      <c r="A13" s="102" t="s">
        <v>398</v>
      </c>
      <c r="B13" s="103">
        <v>4215.976559270448</v>
      </c>
      <c r="C13" s="103">
        <v>3870.708253291771</v>
      </c>
      <c r="D13" s="103">
        <v>3316.2062216022236</v>
      </c>
      <c r="E13" s="103">
        <v>3142.3083407420663</v>
      </c>
      <c r="F13" s="103">
        <v>2588.560540765973</v>
      </c>
      <c r="G13" s="103">
        <v>2251.7731972043616</v>
      </c>
      <c r="H13" s="103">
        <v>2292.46110168215</v>
      </c>
      <c r="I13" s="103">
        <v>2229.8677000167886</v>
      </c>
      <c r="J13" s="103">
        <v>2473.406359721787</v>
      </c>
      <c r="K13" s="103">
        <v>2023.1943579830393</v>
      </c>
      <c r="L13" s="103">
        <v>2879.188447414559</v>
      </c>
    </row>
    <row r="14" spans="1:12" ht="12">
      <c r="A14" s="104" t="s">
        <v>399</v>
      </c>
      <c r="B14" s="105">
        <v>676.2801601202179</v>
      </c>
      <c r="C14" s="105">
        <v>673.7805228095623</v>
      </c>
      <c r="D14" s="105">
        <v>614.5288205435521</v>
      </c>
      <c r="E14" s="105">
        <v>603.2757318910684</v>
      </c>
      <c r="F14" s="105">
        <v>526.9983351818715</v>
      </c>
      <c r="G14" s="105">
        <v>489.6635699923039</v>
      </c>
      <c r="H14" s="105">
        <v>481.19258927545565</v>
      </c>
      <c r="I14" s="105">
        <v>345.3912659437171</v>
      </c>
      <c r="J14" s="105">
        <v>671.5527308246401</v>
      </c>
      <c r="K14" s="105">
        <v>520.947668722642</v>
      </c>
      <c r="L14" s="105">
        <v>1294.7966336440077</v>
      </c>
    </row>
    <row r="15" spans="1:12" ht="12">
      <c r="A15" s="104" t="s">
        <v>400</v>
      </c>
      <c r="B15" s="105">
        <v>145.52689124999998</v>
      </c>
      <c r="C15" s="105">
        <v>47.698365</v>
      </c>
      <c r="D15" s="105">
        <v>113.0345775</v>
      </c>
      <c r="E15" s="105">
        <v>238.31603249999995</v>
      </c>
      <c r="F15" s="105">
        <v>255.98317874999998</v>
      </c>
      <c r="G15" s="105">
        <v>183.43947375</v>
      </c>
      <c r="H15" s="105">
        <v>168.11622749999998</v>
      </c>
      <c r="I15" s="105">
        <v>181.56435375</v>
      </c>
      <c r="J15" s="105">
        <v>229.40921250000002</v>
      </c>
      <c r="K15" s="105">
        <v>52.005281249999996</v>
      </c>
      <c r="L15" s="105">
        <v>86.10902625</v>
      </c>
    </row>
    <row r="16" spans="1:12" ht="12">
      <c r="A16" s="104" t="s">
        <v>401</v>
      </c>
      <c r="B16" s="105">
        <v>167.88427066760536</v>
      </c>
      <c r="C16" s="105">
        <v>150.12443435454543</v>
      </c>
      <c r="D16" s="105">
        <v>119.93168032499999</v>
      </c>
      <c r="E16" s="105">
        <v>170.116465425</v>
      </c>
      <c r="F16" s="105">
        <v>170.754275775</v>
      </c>
      <c r="G16" s="105">
        <v>159.2142925022727</v>
      </c>
      <c r="H16" s="105">
        <v>164.92064452499997</v>
      </c>
      <c r="I16" s="105">
        <v>168.65416852499996</v>
      </c>
      <c r="J16" s="105">
        <v>127.96582799318182</v>
      </c>
      <c r="K16" s="105">
        <v>146.77628357045452</v>
      </c>
      <c r="L16" s="105">
        <v>122.15694548181818</v>
      </c>
    </row>
    <row r="17" spans="1:12" ht="12">
      <c r="A17" s="104" t="s">
        <v>402</v>
      </c>
      <c r="B17" s="105">
        <v>124.85184351281484</v>
      </c>
      <c r="C17" s="105">
        <v>114.33882571374919</v>
      </c>
      <c r="D17" s="105">
        <v>118.54471029335681</v>
      </c>
      <c r="E17" s="105">
        <v>114.75477585054696</v>
      </c>
      <c r="F17" s="105">
        <v>147.44809598564896</v>
      </c>
      <c r="G17" s="105">
        <v>125.8412185971968</v>
      </c>
      <c r="H17" s="105">
        <v>154.2242971469938</v>
      </c>
      <c r="I17" s="105">
        <v>126.76476006724275</v>
      </c>
      <c r="J17" s="105">
        <v>144.57675774993265</v>
      </c>
      <c r="K17" s="105">
        <v>122.41262124585961</v>
      </c>
      <c r="L17" s="105">
        <v>164.08093746903626</v>
      </c>
    </row>
    <row r="18" spans="1:12" ht="12">
      <c r="A18" s="104" t="s">
        <v>403</v>
      </c>
      <c r="B18" s="105">
        <v>2976.9696405047093</v>
      </c>
      <c r="C18" s="105">
        <v>2766.640848790784</v>
      </c>
      <c r="D18" s="105">
        <v>2235.6278939202393</v>
      </c>
      <c r="E18" s="105">
        <v>1762.0283153177656</v>
      </c>
      <c r="F18" s="105">
        <v>1204.3382193060845</v>
      </c>
      <c r="G18" s="105">
        <v>1029.997893831285</v>
      </c>
      <c r="H18" s="105">
        <v>1071.1266316482495</v>
      </c>
      <c r="I18" s="105">
        <v>1153.2154117784862</v>
      </c>
      <c r="J18" s="105">
        <v>1111.6192584067137</v>
      </c>
      <c r="K18" s="105">
        <v>1045.993953255388</v>
      </c>
      <c r="L18" s="105">
        <v>1076.494042442681</v>
      </c>
    </row>
    <row r="19" spans="1:12" ht="12">
      <c r="A19" s="104" t="s">
        <v>404</v>
      </c>
      <c r="B19" s="105">
        <v>124.46375321510013</v>
      </c>
      <c r="C19" s="105">
        <v>118.12525662313045</v>
      </c>
      <c r="D19" s="105">
        <v>114.53853902007556</v>
      </c>
      <c r="E19" s="105">
        <v>253.81701975768567</v>
      </c>
      <c r="F19" s="105">
        <v>283.0384357673686</v>
      </c>
      <c r="G19" s="105">
        <v>263.61674853130336</v>
      </c>
      <c r="H19" s="105">
        <v>252.88071158645124</v>
      </c>
      <c r="I19" s="105">
        <v>254.27773995234264</v>
      </c>
      <c r="J19" s="105">
        <v>188.28257224731854</v>
      </c>
      <c r="K19" s="105">
        <v>135.0585499386951</v>
      </c>
      <c r="L19" s="105">
        <v>135.55086212701596</v>
      </c>
    </row>
    <row r="20" spans="1:12" ht="12">
      <c r="A20" s="101" t="s">
        <v>25</v>
      </c>
      <c r="B20" s="106">
        <v>85385.55963902969</v>
      </c>
      <c r="C20" s="106">
        <v>87393.67704436711</v>
      </c>
      <c r="D20" s="106">
        <v>90755.85883709833</v>
      </c>
      <c r="E20" s="106">
        <v>92074.30474423176</v>
      </c>
      <c r="F20" s="106">
        <v>93242.57306720171</v>
      </c>
      <c r="G20" s="106">
        <v>91779.32951731999</v>
      </c>
      <c r="H20" s="106">
        <v>90514.44733229332</v>
      </c>
      <c r="I20" s="106">
        <v>89954.47734451604</v>
      </c>
      <c r="J20" s="106">
        <v>88816.3134459882</v>
      </c>
      <c r="K20" s="106">
        <v>89077.54220856237</v>
      </c>
      <c r="L20" s="106">
        <v>87041.9665026332</v>
      </c>
    </row>
    <row r="21" spans="1:12" ht="12">
      <c r="A21" s="107" t="s">
        <v>405</v>
      </c>
      <c r="B21" s="107"/>
      <c r="C21" s="107"/>
      <c r="D21" s="107"/>
      <c r="E21" s="107"/>
      <c r="F21" s="107"/>
      <c r="G21" s="107"/>
      <c r="H21" s="108"/>
      <c r="I21" s="108"/>
      <c r="J21" s="109"/>
      <c r="K21" s="107"/>
      <c r="L21" s="110"/>
    </row>
    <row r="23" spans="1:32" ht="12">
      <c r="A23" t="s">
        <v>406</v>
      </c>
      <c r="B23">
        <f>B20/1000000</f>
        <v>0.08538555963902969</v>
      </c>
      <c r="C23">
        <f aca="true" t="shared" si="0" ref="C23:L23">C20/1000000</f>
        <v>0.08739367704436711</v>
      </c>
      <c r="D23">
        <f t="shared" si="0"/>
        <v>0.09075585883709833</v>
      </c>
      <c r="E23">
        <f t="shared" si="0"/>
        <v>0.09207430474423176</v>
      </c>
      <c r="F23">
        <f t="shared" si="0"/>
        <v>0.09324257306720171</v>
      </c>
      <c r="G23">
        <f t="shared" si="0"/>
        <v>0.09177932951731999</v>
      </c>
      <c r="H23">
        <f t="shared" si="0"/>
        <v>0.09051444733229332</v>
      </c>
      <c r="I23">
        <f t="shared" si="0"/>
        <v>0.08995447734451605</v>
      </c>
      <c r="J23">
        <f t="shared" si="0"/>
        <v>0.0888163134459882</v>
      </c>
      <c r="K23">
        <f t="shared" si="0"/>
        <v>0.08907754220856237</v>
      </c>
      <c r="L23">
        <f t="shared" si="0"/>
        <v>0.0870419665026332</v>
      </c>
      <c r="M23">
        <f>L23+L23*$M$24</f>
        <v>0.08720936430567736</v>
      </c>
      <c r="N23">
        <f aca="true" t="shared" si="1" ref="N23:AF23">M23+M23*$M$24</f>
        <v>0.08737708404566286</v>
      </c>
      <c r="O23">
        <f t="shared" si="1"/>
        <v>0.08754512634173399</v>
      </c>
      <c r="P23">
        <f t="shared" si="1"/>
        <v>0.08771349181422577</v>
      </c>
      <c r="Q23">
        <f t="shared" si="1"/>
        <v>0.08788218108466625</v>
      </c>
      <c r="R23">
        <f t="shared" si="1"/>
        <v>0.08805119477577876</v>
      </c>
      <c r="S23">
        <f t="shared" si="1"/>
        <v>0.08822053351148429</v>
      </c>
      <c r="T23">
        <f t="shared" si="1"/>
        <v>0.08839019791690371</v>
      </c>
      <c r="U23">
        <f t="shared" si="1"/>
        <v>0.08856018861836013</v>
      </c>
      <c r="V23">
        <f t="shared" si="1"/>
        <v>0.08873050624338116</v>
      </c>
      <c r="W23">
        <f t="shared" si="1"/>
        <v>0.08890115142070133</v>
      </c>
      <c r="X23">
        <f t="shared" si="1"/>
        <v>0.08907212478026429</v>
      </c>
      <c r="Y23">
        <f t="shared" si="1"/>
        <v>0.0892434269532252</v>
      </c>
      <c r="Z23">
        <f t="shared" si="1"/>
        <v>0.08941505857195303</v>
      </c>
      <c r="AA23">
        <f t="shared" si="1"/>
        <v>0.08958702027003297</v>
      </c>
      <c r="AB23">
        <f t="shared" si="1"/>
        <v>0.08975931268226865</v>
      </c>
      <c r="AC23">
        <f t="shared" si="1"/>
        <v>0.08993193644468457</v>
      </c>
      <c r="AD23">
        <f t="shared" si="1"/>
        <v>0.09010489219452843</v>
      </c>
      <c r="AE23">
        <f t="shared" si="1"/>
        <v>0.09027818057027345</v>
      </c>
      <c r="AF23">
        <f t="shared" si="1"/>
        <v>0.09045180221162079</v>
      </c>
    </row>
    <row r="24" spans="13:31" ht="12">
      <c r="M24" s="95">
        <f>(L23/B23)^(1/10)-1</f>
        <v>0.001923184985016313</v>
      </c>
      <c r="V24" s="95" t="s">
        <v>166</v>
      </c>
      <c r="W24" s="95" t="s">
        <v>166</v>
      </c>
      <c r="AE24" s="95" t="s">
        <v>166</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F51"/>
  <sheetViews>
    <sheetView workbookViewId="0" topLeftCell="A1">
      <pane xSplit="1" ySplit="31" topLeftCell="B32" activePane="bottomRight" state="frozen"/>
      <selection pane="topLeft" activeCell="A1" sqref="A1"/>
      <selection pane="topRight" activeCell="B1" sqref="B1"/>
      <selection pane="bottomLeft" activeCell="A31" sqref="A31"/>
      <selection pane="bottomRight" activeCell="A1" sqref="A1"/>
    </sheetView>
  </sheetViews>
  <sheetFormatPr defaultColWidth="11.421875" defaultRowHeight="12.75"/>
  <cols>
    <col min="1" max="16384" width="8.8515625" style="0" customWidth="1"/>
  </cols>
  <sheetData>
    <row r="1" ht="12">
      <c r="A1" t="s">
        <v>305</v>
      </c>
    </row>
    <row r="2" spans="1:21" ht="12.75" customHeight="1">
      <c r="A2" s="145" t="s">
        <v>11</v>
      </c>
      <c r="B2" s="146"/>
      <c r="C2" s="146"/>
      <c r="D2" s="146"/>
      <c r="E2" s="146"/>
      <c r="F2" s="146"/>
      <c r="G2" s="146"/>
      <c r="H2" s="146"/>
      <c r="I2" s="146"/>
      <c r="J2" s="146"/>
      <c r="K2" s="146"/>
      <c r="L2" s="146"/>
      <c r="M2" s="146"/>
      <c r="N2" s="146"/>
      <c r="O2" s="146"/>
      <c r="P2" s="146"/>
      <c r="Q2" s="146"/>
      <c r="R2" s="146"/>
      <c r="S2" s="146"/>
      <c r="T2" s="146"/>
      <c r="U2" s="147"/>
    </row>
    <row r="3" spans="1:21" ht="12" hidden="1">
      <c r="A3" s="148" t="s">
        <v>12</v>
      </c>
      <c r="B3" s="151" t="s">
        <v>13</v>
      </c>
      <c r="C3" s="152"/>
      <c r="D3" s="5"/>
      <c r="E3" s="151" t="s">
        <v>16</v>
      </c>
      <c r="F3" s="157"/>
      <c r="G3" s="157"/>
      <c r="H3" s="152"/>
      <c r="I3" s="151" t="s">
        <v>17</v>
      </c>
      <c r="J3" s="152"/>
      <c r="K3" s="151" t="s">
        <v>18</v>
      </c>
      <c r="L3" s="152"/>
      <c r="M3" s="151" t="s">
        <v>19</v>
      </c>
      <c r="N3" s="152"/>
      <c r="O3" s="148" t="s">
        <v>20</v>
      </c>
      <c r="P3" s="160"/>
      <c r="Q3" s="161"/>
      <c r="R3" s="160"/>
      <c r="S3" s="161"/>
      <c r="T3" s="151" t="s">
        <v>25</v>
      </c>
      <c r="U3" s="152"/>
    </row>
    <row r="4" spans="1:21" ht="12" hidden="1">
      <c r="A4" s="149"/>
      <c r="B4" s="153"/>
      <c r="C4" s="154"/>
      <c r="D4" s="6"/>
      <c r="E4" s="153"/>
      <c r="F4" s="158"/>
      <c r="G4" s="158"/>
      <c r="H4" s="154"/>
      <c r="I4" s="153"/>
      <c r="J4" s="154"/>
      <c r="K4" s="153"/>
      <c r="L4" s="154"/>
      <c r="M4" s="153"/>
      <c r="N4" s="154"/>
      <c r="O4" s="149"/>
      <c r="P4" s="162"/>
      <c r="Q4" s="163"/>
      <c r="R4" s="162"/>
      <c r="S4" s="163"/>
      <c r="T4" s="153"/>
      <c r="U4" s="154"/>
    </row>
    <row r="5" spans="1:21" ht="12" hidden="1">
      <c r="A5" s="149"/>
      <c r="B5" s="153"/>
      <c r="C5" s="154"/>
      <c r="D5" s="7" t="s">
        <v>14</v>
      </c>
      <c r="E5" s="153"/>
      <c r="F5" s="158"/>
      <c r="G5" s="158"/>
      <c r="H5" s="154"/>
      <c r="I5" s="153"/>
      <c r="J5" s="154"/>
      <c r="K5" s="153"/>
      <c r="L5" s="154"/>
      <c r="M5" s="153"/>
      <c r="N5" s="154"/>
      <c r="O5" s="149"/>
      <c r="P5" s="162"/>
      <c r="Q5" s="163"/>
      <c r="R5" s="153" t="s">
        <v>23</v>
      </c>
      <c r="S5" s="154"/>
      <c r="T5" s="153"/>
      <c r="U5" s="154"/>
    </row>
    <row r="6" spans="1:21" ht="12" hidden="1">
      <c r="A6" s="149"/>
      <c r="B6" s="153"/>
      <c r="C6" s="154"/>
      <c r="D6" s="7" t="s">
        <v>15</v>
      </c>
      <c r="E6" s="153"/>
      <c r="F6" s="158"/>
      <c r="G6" s="158"/>
      <c r="H6" s="154"/>
      <c r="I6" s="153"/>
      <c r="J6" s="154"/>
      <c r="K6" s="153"/>
      <c r="L6" s="154"/>
      <c r="M6" s="153"/>
      <c r="N6" s="154"/>
      <c r="O6" s="149"/>
      <c r="P6" s="162"/>
      <c r="Q6" s="163"/>
      <c r="R6" s="153" t="s">
        <v>24</v>
      </c>
      <c r="S6" s="154"/>
      <c r="T6" s="153"/>
      <c r="U6" s="154"/>
    </row>
    <row r="7" spans="1:21" ht="12" hidden="1">
      <c r="A7" s="149"/>
      <c r="B7" s="153"/>
      <c r="C7" s="154"/>
      <c r="D7" s="7"/>
      <c r="E7" s="155"/>
      <c r="F7" s="159"/>
      <c r="G7" s="159"/>
      <c r="H7" s="156"/>
      <c r="I7" s="153"/>
      <c r="J7" s="154"/>
      <c r="K7" s="153"/>
      <c r="L7" s="154"/>
      <c r="M7" s="153"/>
      <c r="N7" s="154"/>
      <c r="O7" s="149"/>
      <c r="P7" s="162"/>
      <c r="Q7" s="163"/>
      <c r="R7" s="153"/>
      <c r="S7" s="154"/>
      <c r="T7" s="153"/>
      <c r="U7" s="154"/>
    </row>
    <row r="8" spans="1:21" ht="12" hidden="1">
      <c r="A8" s="149"/>
      <c r="B8" s="153"/>
      <c r="C8" s="154"/>
      <c r="D8" s="7"/>
      <c r="E8" s="1" t="s">
        <v>26</v>
      </c>
      <c r="F8" s="148" t="s">
        <v>28</v>
      </c>
      <c r="G8" s="148" t="s">
        <v>29</v>
      </c>
      <c r="H8" s="148" t="s">
        <v>25</v>
      </c>
      <c r="I8" s="153"/>
      <c r="J8" s="154"/>
      <c r="K8" s="153"/>
      <c r="L8" s="154"/>
      <c r="M8" s="153"/>
      <c r="N8" s="154"/>
      <c r="O8" s="149"/>
      <c r="P8" s="153" t="s">
        <v>21</v>
      </c>
      <c r="Q8" s="154"/>
      <c r="R8" s="153"/>
      <c r="S8" s="154"/>
      <c r="T8" s="153"/>
      <c r="U8" s="154"/>
    </row>
    <row r="9" spans="1:21" ht="12" hidden="1">
      <c r="A9" s="149"/>
      <c r="B9" s="155"/>
      <c r="C9" s="156"/>
      <c r="D9" s="8"/>
      <c r="E9" s="8" t="s">
        <v>27</v>
      </c>
      <c r="F9" s="150"/>
      <c r="G9" s="150"/>
      <c r="H9" s="150"/>
      <c r="I9" s="155"/>
      <c r="J9" s="156"/>
      <c r="K9" s="153"/>
      <c r="L9" s="154"/>
      <c r="M9" s="153"/>
      <c r="N9" s="154"/>
      <c r="O9" s="150"/>
      <c r="P9" s="153" t="s">
        <v>22</v>
      </c>
      <c r="Q9" s="154"/>
      <c r="R9" s="155"/>
      <c r="S9" s="156"/>
      <c r="T9" s="153"/>
      <c r="U9" s="154"/>
    </row>
    <row r="10" spans="1:21" ht="14.25" customHeight="1" hidden="1">
      <c r="A10" s="149"/>
      <c r="B10" s="151" t="s">
        <v>30</v>
      </c>
      <c r="C10" s="152"/>
      <c r="D10" s="1" t="s">
        <v>31</v>
      </c>
      <c r="E10" s="151" t="s">
        <v>33</v>
      </c>
      <c r="F10" s="157"/>
      <c r="G10" s="157"/>
      <c r="H10" s="152"/>
      <c r="I10" s="151" t="s">
        <v>34</v>
      </c>
      <c r="J10" s="152"/>
      <c r="K10" s="153"/>
      <c r="L10" s="154"/>
      <c r="M10" s="153"/>
      <c r="N10" s="154"/>
      <c r="O10" s="148" t="s">
        <v>36</v>
      </c>
      <c r="P10" s="153"/>
      <c r="Q10" s="154"/>
      <c r="R10" s="151" t="s">
        <v>36</v>
      </c>
      <c r="S10" s="152"/>
      <c r="T10" s="153"/>
      <c r="U10" s="154"/>
    </row>
    <row r="11" spans="1:21" ht="12" hidden="1">
      <c r="A11" s="150"/>
      <c r="B11" s="155"/>
      <c r="C11" s="156"/>
      <c r="D11" s="8" t="s">
        <v>32</v>
      </c>
      <c r="E11" s="155"/>
      <c r="F11" s="159"/>
      <c r="G11" s="159"/>
      <c r="H11" s="156"/>
      <c r="I11" s="155" t="s">
        <v>35</v>
      </c>
      <c r="J11" s="156"/>
      <c r="K11" s="155"/>
      <c r="L11" s="156"/>
      <c r="M11" s="155"/>
      <c r="N11" s="156"/>
      <c r="O11" s="150"/>
      <c r="P11" s="155"/>
      <c r="Q11" s="156"/>
      <c r="R11" s="155"/>
      <c r="S11" s="156"/>
      <c r="T11" s="155"/>
      <c r="U11" s="156"/>
    </row>
    <row r="12" spans="1:21" ht="12" hidden="1">
      <c r="A12" s="164" t="s">
        <v>39</v>
      </c>
      <c r="B12" s="165"/>
      <c r="C12" s="165"/>
      <c r="D12" s="165"/>
      <c r="E12" s="165"/>
      <c r="F12" s="165"/>
      <c r="G12" s="165"/>
      <c r="H12" s="165"/>
      <c r="I12" s="165"/>
      <c r="J12" s="165"/>
      <c r="K12" s="165"/>
      <c r="L12" s="165"/>
      <c r="M12" s="165"/>
      <c r="N12" s="165"/>
      <c r="O12" s="165"/>
      <c r="P12" s="165"/>
      <c r="Q12" s="165"/>
      <c r="R12" s="165"/>
      <c r="S12" s="165"/>
      <c r="T12" s="165"/>
      <c r="U12" s="166"/>
    </row>
    <row r="13" spans="1:21" ht="12" hidden="1">
      <c r="A13" s="11">
        <v>1990</v>
      </c>
      <c r="B13" s="13">
        <v>0.2</v>
      </c>
      <c r="C13" s="14" t="s">
        <v>37</v>
      </c>
      <c r="D13" s="13">
        <v>0.7</v>
      </c>
      <c r="E13" s="13">
        <v>29.3</v>
      </c>
      <c r="F13" s="13">
        <v>3.2</v>
      </c>
      <c r="G13" s="13">
        <v>3.1</v>
      </c>
      <c r="H13" s="13">
        <v>35.7</v>
      </c>
      <c r="I13" s="13">
        <v>4.3</v>
      </c>
      <c r="J13" s="12"/>
      <c r="K13" s="13">
        <v>0</v>
      </c>
      <c r="L13" s="14" t="s">
        <v>40</v>
      </c>
      <c r="M13" s="13">
        <v>0.1</v>
      </c>
      <c r="N13" s="14" t="s">
        <v>40</v>
      </c>
      <c r="O13" s="13">
        <v>13.4</v>
      </c>
      <c r="P13" s="13">
        <v>54.3</v>
      </c>
      <c r="Q13" s="14" t="s">
        <v>41</v>
      </c>
      <c r="R13" s="13">
        <v>29.3</v>
      </c>
      <c r="S13" s="14" t="s">
        <v>37</v>
      </c>
      <c r="T13" s="13">
        <v>83.6</v>
      </c>
      <c r="U13" s="14" t="s">
        <v>41</v>
      </c>
    </row>
    <row r="14" spans="1:21" ht="12" hidden="1">
      <c r="A14" s="11">
        <v>1991</v>
      </c>
      <c r="B14" s="13">
        <v>0.1</v>
      </c>
      <c r="C14" s="14" t="s">
        <v>37</v>
      </c>
      <c r="D14" s="13">
        <v>0.7</v>
      </c>
      <c r="E14" s="13">
        <v>30</v>
      </c>
      <c r="F14" s="13">
        <v>3.4</v>
      </c>
      <c r="G14" s="13">
        <v>3.4</v>
      </c>
      <c r="H14" s="13">
        <v>36.8</v>
      </c>
      <c r="I14" s="13">
        <v>4.5</v>
      </c>
      <c r="J14" s="12"/>
      <c r="K14" s="13">
        <v>0</v>
      </c>
      <c r="L14" s="12"/>
      <c r="M14" s="13">
        <v>0.1</v>
      </c>
      <c r="N14" s="12"/>
      <c r="O14" s="13">
        <v>13</v>
      </c>
      <c r="P14" s="13">
        <v>55.2</v>
      </c>
      <c r="Q14" s="14" t="s">
        <v>37</v>
      </c>
      <c r="R14" s="13">
        <v>28.1</v>
      </c>
      <c r="S14" s="14" t="s">
        <v>37</v>
      </c>
      <c r="T14" s="13">
        <v>83.3</v>
      </c>
      <c r="U14" s="14" t="s">
        <v>37</v>
      </c>
    </row>
    <row r="15" spans="1:21" ht="12" hidden="1">
      <c r="A15" s="11">
        <v>1992</v>
      </c>
      <c r="B15" s="13">
        <v>0.2</v>
      </c>
      <c r="C15" s="14" t="s">
        <v>37</v>
      </c>
      <c r="D15" s="13">
        <v>0.9</v>
      </c>
      <c r="E15" s="13">
        <v>30.8</v>
      </c>
      <c r="F15" s="13">
        <v>2.7</v>
      </c>
      <c r="G15" s="13">
        <v>2.8</v>
      </c>
      <c r="H15" s="13">
        <v>36.2</v>
      </c>
      <c r="I15" s="13">
        <v>4.8</v>
      </c>
      <c r="J15" s="12"/>
      <c r="K15" s="13">
        <v>0</v>
      </c>
      <c r="L15" s="12"/>
      <c r="M15" s="13">
        <v>0.1</v>
      </c>
      <c r="N15" s="12"/>
      <c r="O15" s="13">
        <v>13.1</v>
      </c>
      <c r="P15" s="13">
        <v>55.2</v>
      </c>
      <c r="Q15" s="14" t="s">
        <v>37</v>
      </c>
      <c r="R15" s="13">
        <v>27.7</v>
      </c>
      <c r="S15" s="14" t="s">
        <v>37</v>
      </c>
      <c r="T15" s="13">
        <v>82.9</v>
      </c>
      <c r="U15" s="14" t="s">
        <v>37</v>
      </c>
    </row>
    <row r="16" spans="1:21" ht="12" hidden="1">
      <c r="A16" s="11">
        <v>1993</v>
      </c>
      <c r="B16" s="13">
        <v>0.1</v>
      </c>
      <c r="C16" s="14" t="s">
        <v>37</v>
      </c>
      <c r="D16" s="13">
        <v>0.9</v>
      </c>
      <c r="E16" s="13">
        <v>33.3</v>
      </c>
      <c r="F16" s="13">
        <v>4.2</v>
      </c>
      <c r="G16" s="13">
        <v>3.4</v>
      </c>
      <c r="H16" s="13">
        <v>41</v>
      </c>
      <c r="I16" s="13">
        <v>4.9</v>
      </c>
      <c r="J16" s="12"/>
      <c r="K16" s="13">
        <v>0</v>
      </c>
      <c r="L16" s="12"/>
      <c r="M16" s="13">
        <v>0.1</v>
      </c>
      <c r="N16" s="12"/>
      <c r="O16" s="13">
        <v>13.2</v>
      </c>
      <c r="P16" s="13">
        <v>60.2</v>
      </c>
      <c r="Q16" s="14" t="s">
        <v>37</v>
      </c>
      <c r="R16" s="13">
        <v>27.8</v>
      </c>
      <c r="S16" s="14" t="s">
        <v>37</v>
      </c>
      <c r="T16" s="13">
        <v>88</v>
      </c>
      <c r="U16" s="14" t="s">
        <v>37</v>
      </c>
    </row>
    <row r="17" spans="1:21" ht="12" hidden="1">
      <c r="A17" s="11">
        <v>1994</v>
      </c>
      <c r="B17" s="11" t="s">
        <v>38</v>
      </c>
      <c r="C17" s="12"/>
      <c r="D17" s="13">
        <v>0.9</v>
      </c>
      <c r="E17" s="13">
        <v>32.9</v>
      </c>
      <c r="F17" s="13">
        <v>4.3</v>
      </c>
      <c r="G17" s="13">
        <v>3.6</v>
      </c>
      <c r="H17" s="13">
        <v>40.7</v>
      </c>
      <c r="I17" s="13">
        <v>4.8</v>
      </c>
      <c r="J17" s="12"/>
      <c r="K17" s="13">
        <v>0</v>
      </c>
      <c r="L17" s="12"/>
      <c r="M17" s="13">
        <v>0.1</v>
      </c>
      <c r="N17" s="12"/>
      <c r="O17" s="13">
        <v>12.6</v>
      </c>
      <c r="P17" s="13">
        <v>59.2</v>
      </c>
      <c r="Q17" s="14" t="s">
        <v>37</v>
      </c>
      <c r="R17" s="13">
        <v>26.1</v>
      </c>
      <c r="S17" s="14" t="s">
        <v>37</v>
      </c>
      <c r="T17" s="13">
        <v>85.3</v>
      </c>
      <c r="U17" s="14" t="s">
        <v>37</v>
      </c>
    </row>
    <row r="18" spans="1:21" ht="12" hidden="1">
      <c r="A18" s="11">
        <v>1995</v>
      </c>
      <c r="B18" s="11" t="s">
        <v>38</v>
      </c>
      <c r="C18" s="12"/>
      <c r="D18" s="13">
        <v>0.9</v>
      </c>
      <c r="E18" s="13">
        <v>43</v>
      </c>
      <c r="F18" s="13">
        <v>6.2</v>
      </c>
      <c r="G18" s="13">
        <v>4.1</v>
      </c>
      <c r="H18" s="13">
        <v>53.2</v>
      </c>
      <c r="I18" s="13">
        <v>5.4</v>
      </c>
      <c r="J18" s="12"/>
      <c r="K18" s="13">
        <v>0</v>
      </c>
      <c r="L18" s="12"/>
      <c r="M18" s="13">
        <v>0.1</v>
      </c>
      <c r="N18" s="12"/>
      <c r="O18" s="13">
        <v>12.4</v>
      </c>
      <c r="P18" s="13">
        <v>72.1</v>
      </c>
      <c r="Q18" s="12"/>
      <c r="R18" s="13">
        <v>25.7</v>
      </c>
      <c r="S18" s="14" t="s">
        <v>37</v>
      </c>
      <c r="T18" s="13">
        <v>97.8</v>
      </c>
      <c r="U18" s="14" t="s">
        <v>37</v>
      </c>
    </row>
    <row r="19" spans="1:21" ht="12" hidden="1">
      <c r="A19" s="11">
        <v>1996</v>
      </c>
      <c r="B19" s="11" t="s">
        <v>38</v>
      </c>
      <c r="C19" s="12"/>
      <c r="D19" s="13">
        <v>1</v>
      </c>
      <c r="E19" s="13">
        <v>44.6</v>
      </c>
      <c r="F19" s="13">
        <v>7.8</v>
      </c>
      <c r="G19" s="13">
        <v>4.8</v>
      </c>
      <c r="H19" s="13">
        <v>57.1</v>
      </c>
      <c r="I19" s="13">
        <v>5.4</v>
      </c>
      <c r="J19" s="12"/>
      <c r="K19" s="13">
        <v>0</v>
      </c>
      <c r="L19" s="12"/>
      <c r="M19" s="13">
        <v>0.1</v>
      </c>
      <c r="N19" s="12"/>
      <c r="O19" s="13">
        <v>12.6</v>
      </c>
      <c r="P19" s="13">
        <v>76.2</v>
      </c>
      <c r="Q19" s="12"/>
      <c r="R19" s="13">
        <v>26.1</v>
      </c>
      <c r="S19" s="14" t="s">
        <v>37</v>
      </c>
      <c r="T19" s="13">
        <v>102.2</v>
      </c>
      <c r="U19" s="14" t="s">
        <v>37</v>
      </c>
    </row>
    <row r="20" spans="1:21" ht="12" hidden="1">
      <c r="A20" s="11">
        <v>1997</v>
      </c>
      <c r="B20" s="11" t="s">
        <v>38</v>
      </c>
      <c r="C20" s="12"/>
      <c r="D20" s="13">
        <v>1</v>
      </c>
      <c r="E20" s="13">
        <v>44.5</v>
      </c>
      <c r="F20" s="13">
        <v>7.4</v>
      </c>
      <c r="G20" s="13">
        <v>3.5</v>
      </c>
      <c r="H20" s="13">
        <v>55.5</v>
      </c>
      <c r="I20" s="13">
        <v>3.5</v>
      </c>
      <c r="J20" s="12"/>
      <c r="K20" s="13">
        <v>0</v>
      </c>
      <c r="L20" s="12"/>
      <c r="M20" s="13">
        <v>0.1</v>
      </c>
      <c r="N20" s="12"/>
      <c r="O20" s="13">
        <v>12.5</v>
      </c>
      <c r="P20" s="13">
        <v>72.6</v>
      </c>
      <c r="Q20" s="14" t="s">
        <v>37</v>
      </c>
      <c r="R20" s="13">
        <v>25.8</v>
      </c>
      <c r="S20" s="14" t="s">
        <v>37</v>
      </c>
      <c r="T20" s="13">
        <v>98.4</v>
      </c>
      <c r="U20" s="14" t="s">
        <v>37</v>
      </c>
    </row>
    <row r="21" spans="1:21" ht="12" hidden="1">
      <c r="A21" s="11">
        <v>1998</v>
      </c>
      <c r="B21" s="11" t="s">
        <v>38</v>
      </c>
      <c r="C21" s="12"/>
      <c r="D21" s="13">
        <v>0.9</v>
      </c>
      <c r="E21" s="13">
        <v>44.9</v>
      </c>
      <c r="F21" s="13">
        <v>10.7</v>
      </c>
      <c r="G21" s="13">
        <v>3.9</v>
      </c>
      <c r="H21" s="13">
        <v>59.4</v>
      </c>
      <c r="I21" s="13">
        <v>3.2</v>
      </c>
      <c r="J21" s="14" t="s">
        <v>37</v>
      </c>
      <c r="K21" s="13">
        <v>0</v>
      </c>
      <c r="L21" s="12"/>
      <c r="M21" s="13">
        <v>0.1</v>
      </c>
      <c r="N21" s="12"/>
      <c r="O21" s="13">
        <v>12.2</v>
      </c>
      <c r="P21" s="13">
        <v>75.9</v>
      </c>
      <c r="Q21" s="12"/>
      <c r="R21" s="13">
        <v>25.1</v>
      </c>
      <c r="S21" s="14" t="s">
        <v>37</v>
      </c>
      <c r="T21" s="13">
        <v>101</v>
      </c>
      <c r="U21" s="14" t="s">
        <v>37</v>
      </c>
    </row>
    <row r="22" spans="1:21" ht="12" hidden="1">
      <c r="A22" s="11">
        <v>1999</v>
      </c>
      <c r="B22" s="11" t="s">
        <v>38</v>
      </c>
      <c r="C22" s="12"/>
      <c r="D22" s="13">
        <v>1</v>
      </c>
      <c r="E22" s="13">
        <v>43.6</v>
      </c>
      <c r="F22" s="13">
        <v>8.7</v>
      </c>
      <c r="G22" s="13">
        <v>3.4</v>
      </c>
      <c r="H22" s="13">
        <v>55.7</v>
      </c>
      <c r="I22" s="13">
        <v>3.4</v>
      </c>
      <c r="J22" s="14" t="s">
        <v>37</v>
      </c>
      <c r="K22" s="13" t="s">
        <v>42</v>
      </c>
      <c r="L22" s="12"/>
      <c r="M22" s="13">
        <v>0.1</v>
      </c>
      <c r="N22" s="12"/>
      <c r="O22" s="13">
        <v>12.6</v>
      </c>
      <c r="P22" s="13">
        <v>72.9</v>
      </c>
      <c r="Q22" s="12"/>
      <c r="R22" s="13">
        <v>24.6</v>
      </c>
      <c r="S22" s="14" t="s">
        <v>37</v>
      </c>
      <c r="T22" s="13">
        <v>97.5</v>
      </c>
      <c r="U22" s="14" t="s">
        <v>37</v>
      </c>
    </row>
    <row r="23" spans="1:21" ht="12">
      <c r="A23" s="11">
        <v>2000</v>
      </c>
      <c r="B23" s="11" t="s">
        <v>38</v>
      </c>
      <c r="C23" s="12"/>
      <c r="D23" s="13">
        <v>1.1</v>
      </c>
      <c r="E23" s="13">
        <v>38.6</v>
      </c>
      <c r="F23" s="13">
        <v>9.7</v>
      </c>
      <c r="G23" s="13">
        <v>3.8</v>
      </c>
      <c r="H23" s="13">
        <v>52.1</v>
      </c>
      <c r="I23" s="13">
        <v>3.6</v>
      </c>
      <c r="J23" s="12"/>
      <c r="K23" s="13" t="s">
        <v>42</v>
      </c>
      <c r="L23" s="12"/>
      <c r="M23" s="13">
        <v>0.1</v>
      </c>
      <c r="N23" s="12"/>
      <c r="O23" s="13">
        <v>12.7</v>
      </c>
      <c r="P23" s="13">
        <v>69.7</v>
      </c>
      <c r="Q23" s="12"/>
      <c r="R23" s="13">
        <v>21.9</v>
      </c>
      <c r="S23" s="12"/>
      <c r="T23" s="13">
        <v>91.6</v>
      </c>
      <c r="U23" s="12"/>
    </row>
    <row r="24" spans="1:21" ht="15.75" customHeight="1" hidden="1">
      <c r="A24" s="15" t="s">
        <v>43</v>
      </c>
      <c r="B24" s="17" t="s">
        <v>44</v>
      </c>
      <c r="C24" s="9"/>
      <c r="D24" s="9"/>
      <c r="E24" s="9"/>
      <c r="F24" s="9"/>
      <c r="G24" s="9"/>
      <c r="H24" s="9"/>
      <c r="I24" s="9"/>
      <c r="J24" s="9"/>
      <c r="K24" s="9"/>
      <c r="L24" s="9"/>
      <c r="M24" s="9"/>
      <c r="N24" s="9"/>
      <c r="O24" s="9"/>
      <c r="P24" s="9"/>
      <c r="Q24" s="9"/>
      <c r="R24" s="9"/>
      <c r="S24" s="9"/>
      <c r="T24" s="9"/>
      <c r="U24" s="2"/>
    </row>
    <row r="25" spans="1:21" ht="13.5" customHeight="1" hidden="1">
      <c r="A25" s="15" t="s">
        <v>45</v>
      </c>
      <c r="B25" s="17" t="s">
        <v>46</v>
      </c>
      <c r="U25" s="3"/>
    </row>
    <row r="26" spans="1:21" ht="9" customHeight="1" hidden="1">
      <c r="A26" s="15" t="s">
        <v>47</v>
      </c>
      <c r="B26" s="17" t="s">
        <v>48</v>
      </c>
      <c r="U26" s="3"/>
    </row>
    <row r="27" spans="1:21" ht="8.25" customHeight="1" hidden="1">
      <c r="A27" s="15" t="s">
        <v>49</v>
      </c>
      <c r="B27" s="17" t="s">
        <v>50</v>
      </c>
      <c r="U27" s="3"/>
    </row>
    <row r="28" spans="1:21" ht="7.5" customHeight="1" hidden="1">
      <c r="A28" s="15" t="s">
        <v>51</v>
      </c>
      <c r="B28" s="17" t="s">
        <v>52</v>
      </c>
      <c r="U28" s="3"/>
    </row>
    <row r="29" spans="1:21" ht="10.5" customHeight="1" hidden="1">
      <c r="A29" s="15" t="s">
        <v>53</v>
      </c>
      <c r="B29" s="16"/>
      <c r="C29" s="10"/>
      <c r="D29" s="10"/>
      <c r="E29" s="10"/>
      <c r="F29" s="10"/>
      <c r="G29" s="10"/>
      <c r="H29" s="10"/>
      <c r="I29" s="10"/>
      <c r="J29" s="10"/>
      <c r="K29" s="10"/>
      <c r="L29" s="10"/>
      <c r="M29" s="10"/>
      <c r="N29" s="10"/>
      <c r="O29" s="10"/>
      <c r="P29" s="10"/>
      <c r="Q29" s="10"/>
      <c r="R29" s="10"/>
      <c r="S29" s="10"/>
      <c r="T29" s="10"/>
      <c r="U29" s="4"/>
    </row>
    <row r="30" spans="1:21" ht="10.5" customHeight="1">
      <c r="A30" s="41"/>
      <c r="B30" s="42"/>
      <c r="C30" s="43"/>
      <c r="D30" s="43"/>
      <c r="E30" s="43"/>
      <c r="F30" s="43"/>
      <c r="G30" s="43"/>
      <c r="H30" s="43"/>
      <c r="I30" s="43"/>
      <c r="J30" s="43"/>
      <c r="K30" s="43"/>
      <c r="L30" s="43"/>
      <c r="M30" s="43"/>
      <c r="N30" s="43"/>
      <c r="O30" s="43"/>
      <c r="P30" s="43"/>
      <c r="Q30" s="43"/>
      <c r="R30" s="43"/>
      <c r="S30" s="43"/>
      <c r="T30" s="43"/>
      <c r="U30" s="43"/>
    </row>
    <row r="31" spans="2:32" ht="12">
      <c r="B31">
        <v>1990</v>
      </c>
      <c r="C31">
        <v>1991</v>
      </c>
      <c r="D31">
        <v>1992</v>
      </c>
      <c r="E31">
        <v>1993</v>
      </c>
      <c r="F31">
        <v>1994</v>
      </c>
      <c r="G31">
        <v>1995</v>
      </c>
      <c r="H31">
        <v>1996</v>
      </c>
      <c r="I31">
        <v>1997</v>
      </c>
      <c r="J31">
        <v>1998</v>
      </c>
      <c r="K31">
        <v>1999</v>
      </c>
      <c r="L31">
        <v>2000</v>
      </c>
      <c r="M31">
        <v>2001</v>
      </c>
      <c r="N31">
        <v>2002</v>
      </c>
      <c r="O31">
        <v>2003</v>
      </c>
      <c r="P31">
        <v>2004</v>
      </c>
      <c r="Q31">
        <v>2005</v>
      </c>
      <c r="R31">
        <v>2006</v>
      </c>
      <c r="S31">
        <v>2007</v>
      </c>
      <c r="T31">
        <v>2008</v>
      </c>
      <c r="U31">
        <v>2009</v>
      </c>
      <c r="V31">
        <v>2010</v>
      </c>
      <c r="W31">
        <v>2011</v>
      </c>
      <c r="X31">
        <v>2012</v>
      </c>
      <c r="Y31">
        <v>2013</v>
      </c>
      <c r="Z31">
        <v>2014</v>
      </c>
      <c r="AA31">
        <v>2015</v>
      </c>
      <c r="AB31">
        <v>2016</v>
      </c>
      <c r="AC31">
        <v>2017</v>
      </c>
      <c r="AD31">
        <v>2018</v>
      </c>
      <c r="AE31">
        <v>2019</v>
      </c>
      <c r="AF31">
        <v>2020</v>
      </c>
    </row>
    <row r="32" spans="1:32" ht="12">
      <c r="A32" s="40" t="s">
        <v>135</v>
      </c>
      <c r="B32">
        <v>0.2</v>
      </c>
      <c r="C32">
        <v>0.1</v>
      </c>
      <c r="D32">
        <v>0.2</v>
      </c>
      <c r="E32">
        <v>0.1</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row>
    <row r="33" spans="1:32" ht="12">
      <c r="A33" s="40" t="s">
        <v>317</v>
      </c>
      <c r="B33">
        <v>0.7</v>
      </c>
      <c r="C33">
        <v>0.7</v>
      </c>
      <c r="D33">
        <v>0.9</v>
      </c>
      <c r="E33">
        <v>0.9</v>
      </c>
      <c r="F33">
        <v>0.9</v>
      </c>
      <c r="G33">
        <v>0.9</v>
      </c>
      <c r="H33">
        <v>1</v>
      </c>
      <c r="I33">
        <v>1</v>
      </c>
      <c r="J33">
        <v>0.9</v>
      </c>
      <c r="K33">
        <v>1</v>
      </c>
      <c r="L33">
        <v>1.1</v>
      </c>
      <c r="M33">
        <f>L33+L33*'Change in Energy Use'!C17</f>
        <v>1.0526742460589367</v>
      </c>
      <c r="N33">
        <f>M33+M33*'Change in Energy Use'!D17</f>
        <v>1.0491639085175932</v>
      </c>
      <c r="O33">
        <f>N33+N33*'Change in Energy Use'!E17</f>
        <v>1.1133886187005164</v>
      </c>
      <c r="P33">
        <f>O33+O33*'Change in Energy Use'!F17</f>
        <v>1.1294445239722806</v>
      </c>
      <c r="Q33">
        <f>P33+P33*'Change in Energy Use'!G17</f>
        <v>1.1307122315780849</v>
      </c>
      <c r="R33">
        <f>Q33+Q33*'Change in Energy Use'!H17</f>
        <v>1.1363860580875886</v>
      </c>
      <c r="S33">
        <f>R33+R33*'Change in Energy Use'!I17</f>
        <v>1.1394623909202364</v>
      </c>
      <c r="T33">
        <f>S33+S33*'Change in Energy Use'!J17</f>
        <v>1.143613298355751</v>
      </c>
      <c r="U33">
        <f>T33+T33*'Change in Energy Use'!K17</f>
        <v>1.140667293996894</v>
      </c>
      <c r="V33">
        <f>U33+U33*'Change in Energy Use'!L17</f>
        <v>1.1414583406386654</v>
      </c>
      <c r="W33">
        <f>V33+V33*'Change in Energy Use'!M17</f>
        <v>1.1428834225993136</v>
      </c>
      <c r="X33">
        <f>W33+W33*'Change in Energy Use'!N17</f>
        <v>1.147926844109534</v>
      </c>
      <c r="Y33">
        <f>X33+X33*'Change in Energy Use'!O17</f>
        <v>1.1474415611364372</v>
      </c>
      <c r="Z33">
        <f>Y33+Y33*'Change in Energy Use'!P17</f>
        <v>1.1511740742375585</v>
      </c>
      <c r="AA33">
        <f>Z33+Z33*'Change in Energy Use'!Q17</f>
        <v>1.1556034271867215</v>
      </c>
      <c r="AB33">
        <f>AA33+AA33*'Change in Energy Use'!R17</f>
        <v>1.1629012771711877</v>
      </c>
      <c r="AC33">
        <f>AB33+AB33*'Change in Energy Use'!S17</f>
        <v>1.165446766519707</v>
      </c>
      <c r="AD33">
        <f>AC33+AC33*'Change in Energy Use'!T17</f>
        <v>1.1717793145213986</v>
      </c>
      <c r="AE33">
        <f>AD33+AD33*'Change in Energy Use'!U17</f>
        <v>1.1789864972737525</v>
      </c>
      <c r="AF33">
        <f>AE33+AE33*'Change in Energy Use'!V17</f>
        <v>1.1892435115256466</v>
      </c>
    </row>
    <row r="34" spans="1:32" ht="12">
      <c r="A34" s="40" t="s">
        <v>26</v>
      </c>
      <c r="B34">
        <v>29.3</v>
      </c>
      <c r="C34">
        <v>30</v>
      </c>
      <c r="D34">
        <v>30.8</v>
      </c>
      <c r="E34">
        <v>33.3</v>
      </c>
      <c r="F34">
        <v>32.9</v>
      </c>
      <c r="G34">
        <v>43</v>
      </c>
      <c r="H34">
        <v>44.6</v>
      </c>
      <c r="I34">
        <v>44.5</v>
      </c>
      <c r="J34">
        <v>44.9</v>
      </c>
      <c r="K34">
        <v>43.6</v>
      </c>
      <c r="L34">
        <v>38.6</v>
      </c>
      <c r="M34">
        <f>L34+L34*'Change in Energy Use'!C13</f>
        <v>41.35922944932939</v>
      </c>
      <c r="N34">
        <f>M34+M34*'Change in Energy Use'!D13</f>
        <v>39.50805683948282</v>
      </c>
      <c r="O34">
        <f>N34+N34*'Change in Energy Use'!E13</f>
        <v>42.71509376620779</v>
      </c>
      <c r="P34">
        <f>O34+O34*'Change in Energy Use'!F13</f>
        <v>42.770900323964526</v>
      </c>
      <c r="Q34">
        <f>P34+P34*'Change in Energy Use'!G13</f>
        <v>43.05922165926973</v>
      </c>
      <c r="R34">
        <f>Q34+Q34*'Change in Energy Use'!H13</f>
        <v>43.46281130579269</v>
      </c>
      <c r="S34">
        <f>R34+R34*'Change in Energy Use'!I13</f>
        <v>43.57579198308589</v>
      </c>
      <c r="T34">
        <f>S34+S34*'Change in Energy Use'!J13</f>
        <v>43.6630984653798</v>
      </c>
      <c r="U34">
        <f>T34+T34*'Change in Energy Use'!K13</f>
        <v>43.50812485894732</v>
      </c>
      <c r="V34">
        <f>U34+U34*'Change in Energy Use'!L13</f>
        <v>43.466550144419436</v>
      </c>
      <c r="W34">
        <f>V34+V34*'Change in Energy Use'!M13</f>
        <v>43.37455965847677</v>
      </c>
      <c r="X34">
        <f>W34+W34*'Change in Energy Use'!N13</f>
        <v>43.39691322946071</v>
      </c>
      <c r="Y34">
        <f>X34+X34*'Change in Energy Use'!O13</f>
        <v>43.18343976317348</v>
      </c>
      <c r="Z34">
        <f>Y34+Y34*'Change in Energy Use'!P13</f>
        <v>43.02206329103909</v>
      </c>
      <c r="AA34">
        <f>Z34+Z34*'Change in Energy Use'!Q13</f>
        <v>42.94201283225439</v>
      </c>
      <c r="AB34">
        <f>AA34+AA34*'Change in Energy Use'!R13</f>
        <v>43.007923455024695</v>
      </c>
      <c r="AC34">
        <f>AB34+AB34*'Change in Energy Use'!S13</f>
        <v>42.92234838122228</v>
      </c>
      <c r="AD34">
        <f>AC34+AC34*'Change in Energy Use'!T13</f>
        <v>42.886708132031366</v>
      </c>
      <c r="AE34">
        <f>AD34+AD34*'Change in Energy Use'!U13</f>
        <v>42.79186542243843</v>
      </c>
      <c r="AF34">
        <f>AE34+AE34*'Change in Energy Use'!V13</f>
        <v>42.8363634571006</v>
      </c>
    </row>
    <row r="35" spans="1:32" ht="12">
      <c r="A35" s="40" t="s">
        <v>331</v>
      </c>
      <c r="B35">
        <v>3.2</v>
      </c>
      <c r="C35">
        <v>3.4</v>
      </c>
      <c r="D35">
        <v>2.7</v>
      </c>
      <c r="E35">
        <v>4.2</v>
      </c>
      <c r="F35">
        <v>4.3</v>
      </c>
      <c r="G35">
        <v>6.2</v>
      </c>
      <c r="H35">
        <v>7.8</v>
      </c>
      <c r="I35">
        <v>7.4</v>
      </c>
      <c r="J35">
        <v>10.7</v>
      </c>
      <c r="K35">
        <v>8.7</v>
      </c>
      <c r="L35">
        <v>9.7</v>
      </c>
      <c r="M35">
        <f>L35+L35*'Change in Energy Use'!C14</f>
        <v>10.634469473185543</v>
      </c>
      <c r="N35">
        <f>M35+M35*'Change in Energy Use'!D14</f>
        <v>8.111549169398291</v>
      </c>
      <c r="O35">
        <f>N35+N35*'Change in Energy Use'!E14</f>
        <v>9.124301867040721</v>
      </c>
      <c r="P35">
        <f>O35+O35*'Change in Energy Use'!F14</f>
        <v>9.15661990673053</v>
      </c>
      <c r="Q35">
        <f>P35+P35*'Change in Energy Use'!G14</f>
        <v>9.195265925450824</v>
      </c>
      <c r="R35">
        <f>Q35+Q35*'Change in Energy Use'!H14</f>
        <v>9.273366256380795</v>
      </c>
      <c r="S35">
        <f>R35+R35*'Change in Energy Use'!I14</f>
        <v>9.316865461010465</v>
      </c>
      <c r="T35">
        <f>S35+S35*'Change in Energy Use'!J14</f>
        <v>9.37792518419639</v>
      </c>
      <c r="U35">
        <f>T35+T35*'Change in Energy Use'!K14</f>
        <v>9.386475970322875</v>
      </c>
      <c r="V35">
        <f>U35+U35*'Change in Energy Use'!L14</f>
        <v>9.425143223872123</v>
      </c>
      <c r="W35">
        <f>V35+V35*'Change in Energy Use'!M14</f>
        <v>9.458899751975432</v>
      </c>
      <c r="X35">
        <f>W35+W35*'Change in Energy Use'!N14</f>
        <v>9.522908376409081</v>
      </c>
      <c r="Y35">
        <f>X35+X35*'Change in Energy Use'!O14</f>
        <v>9.533317552566954</v>
      </c>
      <c r="Z35">
        <f>Y35+Y35*'Change in Energy Use'!P14</f>
        <v>9.551565120589391</v>
      </c>
      <c r="AA35">
        <f>Z35+Z35*'Change in Energy Use'!Q14</f>
        <v>9.59092764353847</v>
      </c>
      <c r="AB35">
        <f>AA35+AA35*'Change in Energy Use'!R14</f>
        <v>9.663130856967642</v>
      </c>
      <c r="AC35">
        <f>AB35+AB35*'Change in Energy Use'!S14</f>
        <v>9.703574301210256</v>
      </c>
      <c r="AD35">
        <f>AC35+AC35*'Change in Energy Use'!T14</f>
        <v>9.749471671523473</v>
      </c>
      <c r="AE35">
        <f>AD35+AD35*'Change in Energy Use'!U14</f>
        <v>9.771629873047184</v>
      </c>
      <c r="AF35">
        <f>AE35+AE35*'Change in Energy Use'!V14</f>
        <v>9.819063685984936</v>
      </c>
    </row>
    <row r="36" spans="1:32" ht="12">
      <c r="A36" s="40" t="s">
        <v>320</v>
      </c>
      <c r="B36">
        <v>3.1</v>
      </c>
      <c r="C36">
        <v>3.4</v>
      </c>
      <c r="D36">
        <v>2.8</v>
      </c>
      <c r="E36">
        <v>3.4</v>
      </c>
      <c r="F36">
        <v>3.6</v>
      </c>
      <c r="G36">
        <v>4.1</v>
      </c>
      <c r="H36">
        <v>4.8</v>
      </c>
      <c r="I36">
        <v>3.5</v>
      </c>
      <c r="J36">
        <v>3.9</v>
      </c>
      <c r="K36">
        <v>3.4</v>
      </c>
      <c r="L36">
        <v>3.8</v>
      </c>
      <c r="M36">
        <f>L36+L36*'Change in Energy Use'!C15</f>
        <v>3.573531212821114</v>
      </c>
      <c r="N36">
        <f>M36+M36*'Change in Energy Use'!D15</f>
        <v>3.728408246974261</v>
      </c>
      <c r="O36">
        <f>N36+N36*'Change in Energy Use'!E15</f>
        <v>3.410448417924358</v>
      </c>
      <c r="P36">
        <f>O36+O36*'Change in Energy Use'!F15</f>
        <v>3.380546523681206</v>
      </c>
      <c r="Q36">
        <f>P36+P36*'Change in Energy Use'!G15</f>
        <v>3.3372247011600593</v>
      </c>
      <c r="R36">
        <f>Q36+Q36*'Change in Energy Use'!H15</f>
        <v>3.3268678315036344</v>
      </c>
      <c r="S36">
        <f>R36+R36*'Change in Energy Use'!I15</f>
        <v>3.31524015367482</v>
      </c>
      <c r="T36">
        <f>S36+S36*'Change in Energy Use'!J15</f>
        <v>3.3110395188282102</v>
      </c>
      <c r="U36">
        <f>T36+T36*'Change in Energy Use'!K15</f>
        <v>3.2902259831716423</v>
      </c>
      <c r="V36">
        <f>U36+U36*'Change in Energy Use'!L15</f>
        <v>3.2771220341098197</v>
      </c>
      <c r="W36">
        <f>V36+V36*'Change in Energy Use'!M15</f>
        <v>3.266942807049902</v>
      </c>
      <c r="X36">
        <f>W36+W36*'Change in Energy Use'!N15</f>
        <v>3.267701361355654</v>
      </c>
      <c r="Y36">
        <f>X36+X36*'Change in Energy Use'!O15</f>
        <v>3.252368967595471</v>
      </c>
      <c r="Z36">
        <f>Y36+Y36*'Change in Energy Use'!P15</f>
        <v>3.2462959389443564</v>
      </c>
      <c r="AA36">
        <f>Z36+Z36*'Change in Energy Use'!Q15</f>
        <v>3.2407254652824795</v>
      </c>
      <c r="AB36">
        <f>AA36+AA36*'Change in Energy Use'!R15</f>
        <v>3.244390620003424</v>
      </c>
      <c r="AC36">
        <f>AB36+AB36*'Change in Energy Use'!S15</f>
        <v>3.2360646442268357</v>
      </c>
      <c r="AD36">
        <f>AC36+AC36*'Change in Energy Use'!T15</f>
        <v>3.2359908817119125</v>
      </c>
      <c r="AE36">
        <f>AD36+AD36*'Change in Energy Use'!U15</f>
        <v>3.235283374129287</v>
      </c>
      <c r="AF36">
        <f>AE36+AE36*'Change in Energy Use'!V15</f>
        <v>3.242607302730775</v>
      </c>
    </row>
    <row r="38" ht="12">
      <c r="A38" s="40" t="s">
        <v>339</v>
      </c>
    </row>
    <row r="39" spans="1:32" ht="12">
      <c r="A39" t="str">
        <f>A32</f>
        <v>Coal</v>
      </c>
      <c r="B39">
        <f>1000000*$B47*B32/(2000*1.102*1000000)*44/12</f>
        <v>0.019237749546279492</v>
      </c>
      <c r="C39">
        <f aca="true" t="shared" si="0" ref="C39:AF39">1000000*$B47*C32/(2000*1.102*1000000)*44/12</f>
        <v>0.009618874773139746</v>
      </c>
      <c r="D39">
        <f t="shared" si="0"/>
        <v>0.019237749546279492</v>
      </c>
      <c r="E39">
        <f t="shared" si="0"/>
        <v>0.009618874773139746</v>
      </c>
      <c r="F39">
        <f t="shared" si="0"/>
        <v>0</v>
      </c>
      <c r="G39">
        <f t="shared" si="0"/>
        <v>0</v>
      </c>
      <c r="H39">
        <f t="shared" si="0"/>
        <v>0</v>
      </c>
      <c r="I39">
        <f t="shared" si="0"/>
        <v>0</v>
      </c>
      <c r="J39">
        <f t="shared" si="0"/>
        <v>0</v>
      </c>
      <c r="K39">
        <f t="shared" si="0"/>
        <v>0</v>
      </c>
      <c r="L39">
        <f t="shared" si="0"/>
        <v>0</v>
      </c>
      <c r="M39">
        <f t="shared" si="0"/>
        <v>0</v>
      </c>
      <c r="N39">
        <f t="shared" si="0"/>
        <v>0</v>
      </c>
      <c r="O39">
        <f t="shared" si="0"/>
        <v>0</v>
      </c>
      <c r="P39">
        <f t="shared" si="0"/>
        <v>0</v>
      </c>
      <c r="Q39">
        <f t="shared" si="0"/>
        <v>0</v>
      </c>
      <c r="R39">
        <f t="shared" si="0"/>
        <v>0</v>
      </c>
      <c r="S39">
        <f t="shared" si="0"/>
        <v>0</v>
      </c>
      <c r="T39">
        <f t="shared" si="0"/>
        <v>0</v>
      </c>
      <c r="U39">
        <f t="shared" si="0"/>
        <v>0</v>
      </c>
      <c r="V39">
        <f t="shared" si="0"/>
        <v>0</v>
      </c>
      <c r="W39">
        <f t="shared" si="0"/>
        <v>0</v>
      </c>
      <c r="X39">
        <f t="shared" si="0"/>
        <v>0</v>
      </c>
      <c r="Y39">
        <f t="shared" si="0"/>
        <v>0</v>
      </c>
      <c r="Z39">
        <f t="shared" si="0"/>
        <v>0</v>
      </c>
      <c r="AA39">
        <f t="shared" si="0"/>
        <v>0</v>
      </c>
      <c r="AB39">
        <f t="shared" si="0"/>
        <v>0</v>
      </c>
      <c r="AC39">
        <f t="shared" si="0"/>
        <v>0</v>
      </c>
      <c r="AD39">
        <f t="shared" si="0"/>
        <v>0</v>
      </c>
      <c r="AE39">
        <f t="shared" si="0"/>
        <v>0</v>
      </c>
      <c r="AF39">
        <f t="shared" si="0"/>
        <v>0</v>
      </c>
    </row>
    <row r="40" spans="1:32" ht="12">
      <c r="A40" t="str">
        <f>A33</f>
        <v>Natural Gas</v>
      </c>
      <c r="B40">
        <f>1000000*$B$48*B33/(2000*1.102*1000000)*44/12</f>
        <v>0.03715016485738051</v>
      </c>
      <c r="C40">
        <f aca="true" t="shared" si="1" ref="C40:AF40">1000000*$B$48*C33/(2000*1.102*1000000)*44/12</f>
        <v>0.03715016485738051</v>
      </c>
      <c r="D40">
        <f t="shared" si="1"/>
        <v>0.04776449767377496</v>
      </c>
      <c r="E40">
        <f t="shared" si="1"/>
        <v>0.04776449767377496</v>
      </c>
      <c r="F40">
        <f t="shared" si="1"/>
        <v>0.04776449767377496</v>
      </c>
      <c r="G40">
        <f t="shared" si="1"/>
        <v>0.04776449767377496</v>
      </c>
      <c r="H40">
        <f t="shared" si="1"/>
        <v>0.05307166408197218</v>
      </c>
      <c r="I40">
        <f t="shared" si="1"/>
        <v>0.05307166408197218</v>
      </c>
      <c r="J40">
        <f t="shared" si="1"/>
        <v>0.04776449767377496</v>
      </c>
      <c r="K40">
        <f t="shared" si="1"/>
        <v>0.05307166408197218</v>
      </c>
      <c r="L40">
        <f t="shared" si="1"/>
        <v>0.058378830490169405</v>
      </c>
      <c r="M40">
        <f t="shared" si="1"/>
        <v>0.05586717397458321</v>
      </c>
      <c r="N40">
        <f t="shared" si="1"/>
        <v>0.055680874519774694</v>
      </c>
      <c r="O40">
        <f t="shared" si="1"/>
        <v>0.05908938676436481</v>
      </c>
      <c r="P40">
        <f t="shared" si="1"/>
        <v>0.05994150037547985</v>
      </c>
      <c r="Q40">
        <f t="shared" si="1"/>
        <v>0.060008779727689254</v>
      </c>
      <c r="R40">
        <f t="shared" si="1"/>
        <v>0.06030989914226103</v>
      </c>
      <c r="S40">
        <f t="shared" si="1"/>
        <v>0.06047316524495965</v>
      </c>
      <c r="T40">
        <f t="shared" si="1"/>
        <v>0.06069346081001264</v>
      </c>
      <c r="U40">
        <f t="shared" si="1"/>
        <v>0.060537111456295346</v>
      </c>
      <c r="V40">
        <f t="shared" si="1"/>
        <v>0.060579093617940616</v>
      </c>
      <c r="W40">
        <f t="shared" si="1"/>
        <v>0.06065472508904542</v>
      </c>
      <c r="X40">
        <f t="shared" si="1"/>
        <v>0.060922387861259635</v>
      </c>
      <c r="Y40">
        <f t="shared" si="1"/>
        <v>0.06089663308632673</v>
      </c>
      <c r="Z40">
        <f t="shared" si="1"/>
        <v>0.061094723767811</v>
      </c>
      <c r="AA40">
        <f t="shared" si="1"/>
        <v>0.061329796899629474</v>
      </c>
      <c r="AB40">
        <f t="shared" si="1"/>
        <v>0.06171710594252569</v>
      </c>
      <c r="AC40">
        <f t="shared" si="1"/>
        <v>0.061852199298154546</v>
      </c>
      <c r="AD40">
        <f t="shared" si="1"/>
        <v>0.06218827815848329</v>
      </c>
      <c r="AE40">
        <f t="shared" si="1"/>
        <v>0.06257077534049359</v>
      </c>
      <c r="AF40">
        <f t="shared" si="1"/>
        <v>0.06311513215535412</v>
      </c>
    </row>
    <row r="41" spans="1:32" ht="12">
      <c r="A41" t="str">
        <f>A34</f>
        <v>Distillate</v>
      </c>
      <c r="B41">
        <f>1000000*$B$49*B34/(2000*1.102*1000000)*44/12</f>
        <v>2.1439008406465527</v>
      </c>
      <c r="C41">
        <f aca="true" t="shared" si="2" ref="C41:AF41">1000000*$B$49*C34/(2000*1.102*1000000)*44/12</f>
        <v>2.1951203146551728</v>
      </c>
      <c r="D41">
        <f t="shared" si="2"/>
        <v>2.2536568563793113</v>
      </c>
      <c r="E41">
        <f t="shared" si="2"/>
        <v>2.4365835492672416</v>
      </c>
      <c r="F41">
        <f t="shared" si="2"/>
        <v>2.4073152784051732</v>
      </c>
      <c r="G41">
        <f t="shared" si="2"/>
        <v>3.146339117672415</v>
      </c>
      <c r="H41">
        <f t="shared" si="2"/>
        <v>3.263412201120691</v>
      </c>
      <c r="I41">
        <f t="shared" si="2"/>
        <v>3.2560951334051738</v>
      </c>
      <c r="J41">
        <f t="shared" si="2"/>
        <v>3.2853634042672426</v>
      </c>
      <c r="K41">
        <f t="shared" si="2"/>
        <v>3.190241523965519</v>
      </c>
      <c r="L41">
        <f t="shared" si="2"/>
        <v>2.824388138189656</v>
      </c>
      <c r="M41">
        <f t="shared" si="2"/>
        <v>3.0262828254235816</v>
      </c>
      <c r="N41">
        <f t="shared" si="2"/>
        <v>2.8908312720300002</v>
      </c>
      <c r="O41">
        <f t="shared" si="2"/>
        <v>3.125492335620109</v>
      </c>
      <c r="P41">
        <f t="shared" si="2"/>
        <v>3.1295757392408685</v>
      </c>
      <c r="Q41">
        <f t="shared" si="2"/>
        <v>3.1506724065834337</v>
      </c>
      <c r="R41">
        <f t="shared" si="2"/>
        <v>3.180203334312336</v>
      </c>
      <c r="S41">
        <f t="shared" si="2"/>
        <v>3.1884702069753295</v>
      </c>
      <c r="T41">
        <f t="shared" si="2"/>
        <v>3.1948584814048107</v>
      </c>
      <c r="U41">
        <f t="shared" si="2"/>
        <v>3.183518957680967</v>
      </c>
      <c r="V41">
        <f t="shared" si="2"/>
        <v>3.180476907666429</v>
      </c>
      <c r="W41">
        <f t="shared" si="2"/>
        <v>3.17374590151817</v>
      </c>
      <c r="X41">
        <f t="shared" si="2"/>
        <v>3.1753815274439012</v>
      </c>
      <c r="Y41">
        <f t="shared" si="2"/>
        <v>3.159761529361003</v>
      </c>
      <c r="Z41">
        <f t="shared" si="2"/>
        <v>3.1479535036180164</v>
      </c>
      <c r="AA41">
        <f t="shared" si="2"/>
        <v>3.142096157342158</v>
      </c>
      <c r="AB41">
        <f t="shared" si="2"/>
        <v>3.1469188822419802</v>
      </c>
      <c r="AC41">
        <f t="shared" si="2"/>
        <v>3.1406572961442536</v>
      </c>
      <c r="AD41">
        <f t="shared" si="2"/>
        <v>3.138049474976976</v>
      </c>
      <c r="AE41">
        <f t="shared" si="2"/>
        <v>3.1311097696928294</v>
      </c>
      <c r="AF41">
        <f t="shared" si="2"/>
        <v>3.1343657210211346</v>
      </c>
    </row>
    <row r="42" spans="1:32" ht="12">
      <c r="A42" t="str">
        <f>A35</f>
        <v>Kerosene</v>
      </c>
      <c r="B42">
        <f>1000000*$B$50*B35/(2000*1.102*1000000)*44/12</f>
        <v>0.23144673740350882</v>
      </c>
      <c r="C42">
        <f aca="true" t="shared" si="3" ref="C42:AF42">1000000*$B$50*C35/(2000*1.102*1000000)*44/12</f>
        <v>0.24591215849122813</v>
      </c>
      <c r="D42">
        <f t="shared" si="3"/>
        <v>0.1952831846842106</v>
      </c>
      <c r="E42">
        <f t="shared" si="3"/>
        <v>0.30377384284210535</v>
      </c>
      <c r="F42">
        <f t="shared" si="3"/>
        <v>0.31100655338596495</v>
      </c>
      <c r="G42">
        <f t="shared" si="3"/>
        <v>0.44842805371929834</v>
      </c>
      <c r="H42">
        <f t="shared" si="3"/>
        <v>0.5641514224210528</v>
      </c>
      <c r="I42">
        <f t="shared" si="3"/>
        <v>0.5352205802456141</v>
      </c>
      <c r="J42">
        <f t="shared" si="3"/>
        <v>0.7739000281929825</v>
      </c>
      <c r="K42">
        <f t="shared" si="3"/>
        <v>0.6292458173157895</v>
      </c>
      <c r="L42">
        <f t="shared" si="3"/>
        <v>0.701572922754386</v>
      </c>
      <c r="M42">
        <f t="shared" si="3"/>
        <v>0.7691603948706266</v>
      </c>
      <c r="N42">
        <f t="shared" si="3"/>
        <v>0.5866848720454301</v>
      </c>
      <c r="O42">
        <f t="shared" si="3"/>
        <v>0.6599343431910372</v>
      </c>
      <c r="P42">
        <f t="shared" si="3"/>
        <v>0.6622718134552508</v>
      </c>
      <c r="Q42">
        <f t="shared" si="3"/>
        <v>0.6650669681260155</v>
      </c>
      <c r="R42">
        <f t="shared" si="3"/>
        <v>0.6707157389959768</v>
      </c>
      <c r="S42">
        <f t="shared" si="3"/>
        <v>0.673861910555722</v>
      </c>
      <c r="T42">
        <f t="shared" si="3"/>
        <v>0.6782781835926418</v>
      </c>
      <c r="U42">
        <f t="shared" si="3"/>
        <v>0.6788966372023951</v>
      </c>
      <c r="V42">
        <f t="shared" si="3"/>
        <v>0.6816933277268724</v>
      </c>
      <c r="W42">
        <f t="shared" si="3"/>
        <v>0.6841348396942415</v>
      </c>
      <c r="X42">
        <f t="shared" si="3"/>
        <v>0.6887643982226335</v>
      </c>
      <c r="Y42">
        <f t="shared" si="3"/>
        <v>0.6895172638041328</v>
      </c>
      <c r="Z42">
        <f t="shared" si="3"/>
        <v>0.6908370575804897</v>
      </c>
      <c r="AA42">
        <f t="shared" si="3"/>
        <v>0.6936840349281569</v>
      </c>
      <c r="AB42">
        <f t="shared" si="3"/>
        <v>0.6989062843588542</v>
      </c>
      <c r="AC42">
        <f t="shared" si="3"/>
        <v>0.7018314416148898</v>
      </c>
      <c r="AD42">
        <f t="shared" si="3"/>
        <v>0.7051510655568879</v>
      </c>
      <c r="AE42">
        <f t="shared" si="3"/>
        <v>0.7067537041348232</v>
      </c>
      <c r="AF42">
        <f t="shared" si="3"/>
        <v>0.7101844545245265</v>
      </c>
    </row>
    <row r="43" spans="1:32" ht="12">
      <c r="A43" t="str">
        <f>A36</f>
        <v>LPG</v>
      </c>
      <c r="B43">
        <f>1000000*$B$51*B36/(2000*1.102*1000000)*44/12</f>
        <v>0.19315483348581172</v>
      </c>
      <c r="C43">
        <f aca="true" t="shared" si="4" ref="C43:AF43">1000000*$B$51*C36/(2000*1.102*1000000)*44/12</f>
        <v>0.2118472367263741</v>
      </c>
      <c r="D43">
        <f t="shared" si="4"/>
        <v>0.1744624302452492</v>
      </c>
      <c r="E43">
        <f t="shared" si="4"/>
        <v>0.2118472367263741</v>
      </c>
      <c r="F43">
        <f t="shared" si="4"/>
        <v>0.22430883888674905</v>
      </c>
      <c r="G43">
        <f t="shared" si="4"/>
        <v>0.25546284428768634</v>
      </c>
      <c r="H43">
        <f t="shared" si="4"/>
        <v>0.29907845184899867</v>
      </c>
      <c r="I43">
        <f t="shared" si="4"/>
        <v>0.21807803780656157</v>
      </c>
      <c r="J43">
        <f t="shared" si="4"/>
        <v>0.24300124212731147</v>
      </c>
      <c r="K43">
        <f t="shared" si="4"/>
        <v>0.2118472367263741</v>
      </c>
      <c r="L43">
        <f t="shared" si="4"/>
        <v>0.236770441047124</v>
      </c>
      <c r="M43">
        <f t="shared" si="4"/>
        <v>0.22265962140929452</v>
      </c>
      <c r="N43">
        <f t="shared" si="4"/>
        <v>0.23230970132627107</v>
      </c>
      <c r="O43">
        <f t="shared" si="4"/>
        <v>0.21249825686326748</v>
      </c>
      <c r="P43">
        <f t="shared" si="4"/>
        <v>0.21063512931376863</v>
      </c>
      <c r="Q43">
        <f t="shared" si="4"/>
        <v>0.20793583272816418</v>
      </c>
      <c r="R43">
        <f t="shared" si="4"/>
        <v>0.20729051678173802</v>
      </c>
      <c r="S43">
        <f t="shared" si="4"/>
        <v>0.2065660193059796</v>
      </c>
      <c r="T43">
        <f t="shared" si="4"/>
        <v>0.20630428610458226</v>
      </c>
      <c r="U43">
        <f t="shared" si="4"/>
        <v>0.20500743610006758</v>
      </c>
      <c r="V43">
        <f t="shared" si="4"/>
        <v>0.20419095510037635</v>
      </c>
      <c r="W43">
        <f t="shared" si="4"/>
        <v>0.20355670771077225</v>
      </c>
      <c r="X43">
        <f t="shared" si="4"/>
        <v>0.2036039717206489</v>
      </c>
      <c r="Y43">
        <f t="shared" si="4"/>
        <v>0.20264864076462077</v>
      </c>
      <c r="Z43">
        <f t="shared" si="4"/>
        <v>0.20227024242982705</v>
      </c>
      <c r="AA43">
        <f t="shared" si="4"/>
        <v>0.20192315729673127</v>
      </c>
      <c r="AB43">
        <f t="shared" si="4"/>
        <v>0.20215152579667442</v>
      </c>
      <c r="AC43">
        <f t="shared" si="4"/>
        <v>0.20163275080805063</v>
      </c>
      <c r="AD43">
        <f t="shared" si="4"/>
        <v>0.20162815481247398</v>
      </c>
      <c r="AE43">
        <f t="shared" si="4"/>
        <v>0.20158407142237336</v>
      </c>
      <c r="AF43">
        <f t="shared" si="4"/>
        <v>0.20204041084478705</v>
      </c>
    </row>
    <row r="44" spans="1:32" ht="12">
      <c r="A44" t="s">
        <v>25</v>
      </c>
      <c r="B44">
        <f>SUM(B39:B43)</f>
        <v>2.6248903259395333</v>
      </c>
      <c r="C44">
        <f aca="true" t="shared" si="5" ref="C44:AF44">SUM(C39:C43)</f>
        <v>2.6996487495032953</v>
      </c>
      <c r="D44">
        <f t="shared" si="5"/>
        <v>2.690404718528826</v>
      </c>
      <c r="E44">
        <f t="shared" si="5"/>
        <v>3.009588001282636</v>
      </c>
      <c r="F44">
        <f t="shared" si="5"/>
        <v>2.9903951683516623</v>
      </c>
      <c r="G44">
        <f t="shared" si="5"/>
        <v>3.897994513353175</v>
      </c>
      <c r="H44">
        <f t="shared" si="5"/>
        <v>4.179713739472715</v>
      </c>
      <c r="I44">
        <f t="shared" si="5"/>
        <v>4.062465415539322</v>
      </c>
      <c r="J44">
        <f t="shared" si="5"/>
        <v>4.350029172261312</v>
      </c>
      <c r="K44">
        <f t="shared" si="5"/>
        <v>4.0844062420896545</v>
      </c>
      <c r="L44">
        <f t="shared" si="5"/>
        <v>3.8211103324813354</v>
      </c>
      <c r="M44">
        <f t="shared" si="5"/>
        <v>4.0739700156780865</v>
      </c>
      <c r="N44">
        <f t="shared" si="5"/>
        <v>3.765506719921476</v>
      </c>
      <c r="O44">
        <f t="shared" si="5"/>
        <v>4.0570143224387785</v>
      </c>
      <c r="P44">
        <f t="shared" si="5"/>
        <v>4.062424182385368</v>
      </c>
      <c r="Q44">
        <f t="shared" si="5"/>
        <v>4.083683987165303</v>
      </c>
      <c r="R44">
        <f t="shared" si="5"/>
        <v>4.118519489232312</v>
      </c>
      <c r="S44">
        <f t="shared" si="5"/>
        <v>4.12937130208199</v>
      </c>
      <c r="T44">
        <f t="shared" si="5"/>
        <v>4.140134411912047</v>
      </c>
      <c r="U44">
        <f t="shared" si="5"/>
        <v>4.127960142439725</v>
      </c>
      <c r="V44">
        <f t="shared" si="5"/>
        <v>4.126940284111619</v>
      </c>
      <c r="W44">
        <f t="shared" si="5"/>
        <v>4.122092174012229</v>
      </c>
      <c r="X44">
        <f t="shared" si="5"/>
        <v>4.128672285248443</v>
      </c>
      <c r="Y44">
        <f t="shared" si="5"/>
        <v>4.112824067016083</v>
      </c>
      <c r="Z44">
        <f t="shared" si="5"/>
        <v>4.102155527396144</v>
      </c>
      <c r="AA44">
        <f t="shared" si="5"/>
        <v>4.099033146466676</v>
      </c>
      <c r="AB44">
        <f t="shared" si="5"/>
        <v>4.109693798340035</v>
      </c>
      <c r="AC44">
        <f t="shared" si="5"/>
        <v>4.105973687865348</v>
      </c>
      <c r="AD44">
        <f t="shared" si="5"/>
        <v>4.107016973504821</v>
      </c>
      <c r="AE44">
        <f t="shared" si="5"/>
        <v>4.10201832059052</v>
      </c>
      <c r="AF44">
        <f t="shared" si="5"/>
        <v>4.109705718545802</v>
      </c>
    </row>
    <row r="46" ht="12">
      <c r="A46" t="s">
        <v>328</v>
      </c>
    </row>
    <row r="47" spans="1:2" ht="12">
      <c r="A47" t="str">
        <f>A39</f>
        <v>Coal</v>
      </c>
      <c r="B47">
        <v>57.81818181818181</v>
      </c>
    </row>
    <row r="48" spans="1:2" ht="12">
      <c r="A48" t="str">
        <f>A40</f>
        <v>Natural Gas</v>
      </c>
      <c r="B48">
        <v>31.900894810000004</v>
      </c>
    </row>
    <row r="49" spans="1:2" ht="12">
      <c r="A49" t="str">
        <f>A41</f>
        <v>Distillate</v>
      </c>
      <c r="B49">
        <v>43.98222885000001</v>
      </c>
    </row>
    <row r="50" spans="1:2" ht="12">
      <c r="A50" t="str">
        <f>A42</f>
        <v>Kerosene</v>
      </c>
      <c r="B50">
        <v>43.47516556000001</v>
      </c>
    </row>
    <row r="51" spans="1:2" ht="12">
      <c r="A51" t="str">
        <f>A43</f>
        <v>LPG</v>
      </c>
      <c r="B51">
        <v>37.452778856545066</v>
      </c>
    </row>
  </sheetData>
  <mergeCells count="35">
    <mergeCell ref="A12:U12"/>
    <mergeCell ref="B10:C11"/>
    <mergeCell ref="E10:H11"/>
    <mergeCell ref="I10:J10"/>
    <mergeCell ref="I11:J11"/>
    <mergeCell ref="T3:U11"/>
    <mergeCell ref="F8:F9"/>
    <mergeCell ref="G8:G9"/>
    <mergeCell ref="H8:H9"/>
    <mergeCell ref="O10:O11"/>
    <mergeCell ref="R10:S11"/>
    <mergeCell ref="P9:Q9"/>
    <mergeCell ref="P10:Q10"/>
    <mergeCell ref="P11:Q11"/>
    <mergeCell ref="R3:S3"/>
    <mergeCell ref="R4:S4"/>
    <mergeCell ref="R5:S5"/>
    <mergeCell ref="R6:S6"/>
    <mergeCell ref="R7:S7"/>
    <mergeCell ref="R8:S8"/>
    <mergeCell ref="R9:S9"/>
    <mergeCell ref="P5:Q5"/>
    <mergeCell ref="P6:Q6"/>
    <mergeCell ref="P7:Q7"/>
    <mergeCell ref="P8:Q8"/>
    <mergeCell ref="A2:U2"/>
    <mergeCell ref="A3:A11"/>
    <mergeCell ref="B3:C9"/>
    <mergeCell ref="E3:H7"/>
    <mergeCell ref="I3:J9"/>
    <mergeCell ref="K3:L11"/>
    <mergeCell ref="M3:N11"/>
    <mergeCell ref="O3:O9"/>
    <mergeCell ref="P3:Q3"/>
    <mergeCell ref="P4:Q4"/>
  </mergeCells>
  <hyperlinks>
    <hyperlink ref="A2" location="footnotes" display="footnotes"/>
  </hyperlink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AF58"/>
  <sheetViews>
    <sheetView workbookViewId="0" topLeftCell="A13">
      <pane xSplit="1" ySplit="20" topLeftCell="B33" activePane="bottomRight" state="frozen"/>
      <selection pane="topLeft" activeCell="A13" sqref="A13"/>
      <selection pane="topRight" activeCell="B13" sqref="B13"/>
      <selection pane="bottomLeft" activeCell="A31" sqref="A31"/>
      <selection pane="bottomRight" activeCell="A13" sqref="A13:G13"/>
    </sheetView>
  </sheetViews>
  <sheetFormatPr defaultColWidth="11.421875" defaultRowHeight="12.75"/>
  <cols>
    <col min="1" max="1" width="12.28125" style="0" customWidth="1"/>
    <col min="2" max="16384" width="8.8515625" style="0" customWidth="1"/>
  </cols>
  <sheetData>
    <row r="1" spans="1:21" ht="12.75" customHeight="1">
      <c r="A1" s="145" t="s">
        <v>0</v>
      </c>
      <c r="B1" s="146"/>
      <c r="C1" s="146"/>
      <c r="D1" s="146"/>
      <c r="E1" s="146"/>
      <c r="F1" s="146"/>
      <c r="G1" s="146"/>
      <c r="H1" s="146"/>
      <c r="I1" s="146"/>
      <c r="J1" s="146"/>
      <c r="K1" s="146"/>
      <c r="L1" s="146"/>
      <c r="M1" s="146"/>
      <c r="N1" s="146"/>
      <c r="O1" s="146"/>
      <c r="P1" s="146"/>
      <c r="Q1" s="146"/>
      <c r="R1" s="146"/>
      <c r="S1" s="146"/>
      <c r="T1" s="146"/>
      <c r="U1" s="147"/>
    </row>
    <row r="2" spans="1:21" ht="12">
      <c r="A2" s="148" t="s">
        <v>12</v>
      </c>
      <c r="B2" s="151" t="s">
        <v>13</v>
      </c>
      <c r="C2" s="152"/>
      <c r="D2" s="5"/>
      <c r="E2" s="151" t="s">
        <v>16</v>
      </c>
      <c r="F2" s="157"/>
      <c r="G2" s="157"/>
      <c r="H2" s="157"/>
      <c r="I2" s="157"/>
      <c r="J2" s="152"/>
      <c r="K2" s="151" t="s">
        <v>17</v>
      </c>
      <c r="L2" s="152"/>
      <c r="M2" s="151" t="s">
        <v>18</v>
      </c>
      <c r="N2" s="152"/>
      <c r="O2" s="148" t="s">
        <v>20</v>
      </c>
      <c r="P2" s="160"/>
      <c r="Q2" s="161"/>
      <c r="R2" s="160"/>
      <c r="S2" s="161"/>
      <c r="T2" s="151" t="s">
        <v>2</v>
      </c>
      <c r="U2" s="152"/>
    </row>
    <row r="3" spans="1:21" ht="12">
      <c r="A3" s="149"/>
      <c r="B3" s="153"/>
      <c r="C3" s="154"/>
      <c r="D3" s="6"/>
      <c r="E3" s="153"/>
      <c r="F3" s="158"/>
      <c r="G3" s="158"/>
      <c r="H3" s="158"/>
      <c r="I3" s="158"/>
      <c r="J3" s="154"/>
      <c r="K3" s="153"/>
      <c r="L3" s="154"/>
      <c r="M3" s="153"/>
      <c r="N3" s="154"/>
      <c r="O3" s="149"/>
      <c r="P3" s="162"/>
      <c r="Q3" s="163"/>
      <c r="R3" s="162"/>
      <c r="S3" s="163"/>
      <c r="T3" s="153"/>
      <c r="U3" s="154"/>
    </row>
    <row r="4" spans="1:21" ht="12">
      <c r="A4" s="149"/>
      <c r="B4" s="153"/>
      <c r="C4" s="154"/>
      <c r="D4" s="7" t="s">
        <v>14</v>
      </c>
      <c r="E4" s="153"/>
      <c r="F4" s="158"/>
      <c r="G4" s="158"/>
      <c r="H4" s="158"/>
      <c r="I4" s="158"/>
      <c r="J4" s="154"/>
      <c r="K4" s="153"/>
      <c r="L4" s="154"/>
      <c r="M4" s="153"/>
      <c r="N4" s="154"/>
      <c r="O4" s="149"/>
      <c r="P4" s="162"/>
      <c r="Q4" s="163"/>
      <c r="R4" s="153" t="s">
        <v>23</v>
      </c>
      <c r="S4" s="154"/>
      <c r="T4" s="153"/>
      <c r="U4" s="154"/>
    </row>
    <row r="5" spans="1:21" ht="12">
      <c r="A5" s="149"/>
      <c r="B5" s="153"/>
      <c r="C5" s="154"/>
      <c r="D5" s="7" t="s">
        <v>15</v>
      </c>
      <c r="E5" s="153"/>
      <c r="F5" s="158"/>
      <c r="G5" s="158"/>
      <c r="H5" s="158"/>
      <c r="I5" s="158"/>
      <c r="J5" s="154"/>
      <c r="K5" s="153"/>
      <c r="L5" s="154"/>
      <c r="M5" s="153"/>
      <c r="N5" s="154"/>
      <c r="O5" s="149"/>
      <c r="P5" s="162"/>
      <c r="Q5" s="163"/>
      <c r="R5" s="153" t="s">
        <v>1</v>
      </c>
      <c r="S5" s="154"/>
      <c r="T5" s="153"/>
      <c r="U5" s="154"/>
    </row>
    <row r="6" spans="1:21" ht="12">
      <c r="A6" s="149"/>
      <c r="B6" s="153"/>
      <c r="C6" s="154"/>
      <c r="D6" s="7"/>
      <c r="E6" s="155"/>
      <c r="F6" s="159"/>
      <c r="G6" s="159"/>
      <c r="H6" s="159"/>
      <c r="I6" s="159"/>
      <c r="J6" s="156"/>
      <c r="K6" s="153"/>
      <c r="L6" s="154"/>
      <c r="M6" s="153"/>
      <c r="N6" s="154"/>
      <c r="O6" s="149"/>
      <c r="P6" s="162"/>
      <c r="Q6" s="163"/>
      <c r="R6" s="153"/>
      <c r="S6" s="154"/>
      <c r="T6" s="153"/>
      <c r="U6" s="154"/>
    </row>
    <row r="7" spans="1:21" ht="12">
      <c r="A7" s="149"/>
      <c r="B7" s="153"/>
      <c r="C7" s="154"/>
      <c r="D7" s="7"/>
      <c r="E7" s="1" t="s">
        <v>26</v>
      </c>
      <c r="F7" s="148" t="s">
        <v>28</v>
      </c>
      <c r="G7" s="148" t="s">
        <v>29</v>
      </c>
      <c r="H7" s="1" t="s">
        <v>3</v>
      </c>
      <c r="I7" s="1" t="s">
        <v>5</v>
      </c>
      <c r="J7" s="148" t="s">
        <v>25</v>
      </c>
      <c r="K7" s="153"/>
      <c r="L7" s="154"/>
      <c r="M7" s="153"/>
      <c r="N7" s="154"/>
      <c r="O7" s="149"/>
      <c r="P7" s="153" t="s">
        <v>21</v>
      </c>
      <c r="Q7" s="154"/>
      <c r="R7" s="153"/>
      <c r="S7" s="154"/>
      <c r="T7" s="153"/>
      <c r="U7" s="154"/>
    </row>
    <row r="8" spans="1:21" ht="12">
      <c r="A8" s="149"/>
      <c r="B8" s="155"/>
      <c r="C8" s="156"/>
      <c r="D8" s="8"/>
      <c r="E8" s="8" t="s">
        <v>27</v>
      </c>
      <c r="F8" s="150"/>
      <c r="G8" s="150"/>
      <c r="H8" s="8" t="s">
        <v>4</v>
      </c>
      <c r="I8" s="8" t="s">
        <v>27</v>
      </c>
      <c r="J8" s="150"/>
      <c r="K8" s="155"/>
      <c r="L8" s="156"/>
      <c r="M8" s="153"/>
      <c r="N8" s="154"/>
      <c r="O8" s="150"/>
      <c r="P8" s="153" t="s">
        <v>22</v>
      </c>
      <c r="Q8" s="154"/>
      <c r="R8" s="155"/>
      <c r="S8" s="156"/>
      <c r="T8" s="153"/>
      <c r="U8" s="154"/>
    </row>
    <row r="9" spans="1:21" ht="12">
      <c r="A9" s="149"/>
      <c r="B9" s="151" t="s">
        <v>30</v>
      </c>
      <c r="C9" s="152"/>
      <c r="D9" s="1" t="s">
        <v>31</v>
      </c>
      <c r="E9" s="151" t="s">
        <v>33</v>
      </c>
      <c r="F9" s="157"/>
      <c r="G9" s="157"/>
      <c r="H9" s="157"/>
      <c r="I9" s="157"/>
      <c r="J9" s="152"/>
      <c r="K9" s="151" t="s">
        <v>34</v>
      </c>
      <c r="L9" s="152"/>
      <c r="M9" s="153"/>
      <c r="N9" s="154"/>
      <c r="O9" s="1" t="s">
        <v>6</v>
      </c>
      <c r="P9" s="153"/>
      <c r="Q9" s="154"/>
      <c r="R9" s="151" t="s">
        <v>6</v>
      </c>
      <c r="S9" s="152"/>
      <c r="T9" s="153"/>
      <c r="U9" s="154"/>
    </row>
    <row r="10" spans="1:21" ht="12">
      <c r="A10" s="150"/>
      <c r="B10" s="155"/>
      <c r="C10" s="156"/>
      <c r="D10" s="8" t="s">
        <v>32</v>
      </c>
      <c r="E10" s="155"/>
      <c r="F10" s="159"/>
      <c r="G10" s="159"/>
      <c r="H10" s="159"/>
      <c r="I10" s="159"/>
      <c r="J10" s="156"/>
      <c r="K10" s="155" t="s">
        <v>35</v>
      </c>
      <c r="L10" s="156"/>
      <c r="M10" s="155"/>
      <c r="N10" s="156"/>
      <c r="O10" s="8" t="s">
        <v>7</v>
      </c>
      <c r="P10" s="155"/>
      <c r="Q10" s="156"/>
      <c r="R10" s="155" t="s">
        <v>7</v>
      </c>
      <c r="S10" s="156"/>
      <c r="T10" s="155"/>
      <c r="U10" s="156"/>
    </row>
    <row r="11" spans="1:21" ht="12">
      <c r="A11" s="164" t="s">
        <v>39</v>
      </c>
      <c r="B11" s="165"/>
      <c r="C11" s="165"/>
      <c r="D11" s="165"/>
      <c r="E11" s="165"/>
      <c r="F11" s="165"/>
      <c r="G11" s="165"/>
      <c r="H11" s="165"/>
      <c r="I11" s="165"/>
      <c r="J11" s="165"/>
      <c r="K11" s="165"/>
      <c r="L11" s="165"/>
      <c r="M11" s="165"/>
      <c r="N11" s="165"/>
      <c r="O11" s="165"/>
      <c r="P11" s="165"/>
      <c r="Q11" s="165"/>
      <c r="R11" s="165"/>
      <c r="S11" s="165"/>
      <c r="T11" s="165"/>
      <c r="U11" s="166"/>
    </row>
    <row r="12" spans="1:21" ht="12">
      <c r="A12" s="139"/>
      <c r="B12" s="140"/>
      <c r="C12" s="140"/>
      <c r="D12" s="140"/>
      <c r="E12" s="140"/>
      <c r="F12" s="140"/>
      <c r="G12" s="140"/>
      <c r="H12" s="140"/>
      <c r="I12" s="140"/>
      <c r="J12" s="140"/>
      <c r="K12" s="140"/>
      <c r="L12" s="140"/>
      <c r="M12" s="140"/>
      <c r="N12" s="140"/>
      <c r="O12" s="140"/>
      <c r="P12" s="140"/>
      <c r="Q12" s="140"/>
      <c r="R12" s="140"/>
      <c r="S12" s="140"/>
      <c r="T12" s="140"/>
      <c r="U12" s="141"/>
    </row>
    <row r="13" spans="1:21" ht="12">
      <c r="A13" s="164" t="s">
        <v>306</v>
      </c>
      <c r="B13" s="167"/>
      <c r="C13" s="167"/>
      <c r="D13" s="167"/>
      <c r="E13" s="167"/>
      <c r="F13" s="167"/>
      <c r="G13" s="167"/>
      <c r="H13" s="140"/>
      <c r="I13" s="140"/>
      <c r="J13" s="140"/>
      <c r="K13" s="140"/>
      <c r="L13" s="140"/>
      <c r="M13" s="140"/>
      <c r="N13" s="140"/>
      <c r="O13" s="140"/>
      <c r="P13" s="140"/>
      <c r="Q13" s="140"/>
      <c r="R13" s="140"/>
      <c r="S13" s="140"/>
      <c r="T13" s="140"/>
      <c r="U13" s="141"/>
    </row>
    <row r="14" spans="1:21" ht="12">
      <c r="A14" s="11">
        <v>1990</v>
      </c>
      <c r="B14" s="13">
        <v>0.9</v>
      </c>
      <c r="C14" s="14" t="s">
        <v>37</v>
      </c>
      <c r="D14" s="13">
        <v>1.7</v>
      </c>
      <c r="E14" s="13">
        <v>9.8</v>
      </c>
      <c r="F14" s="13">
        <v>0.4</v>
      </c>
      <c r="G14" s="13">
        <v>0.6</v>
      </c>
      <c r="H14" s="13">
        <v>0.5</v>
      </c>
      <c r="I14" s="13">
        <v>13.6</v>
      </c>
      <c r="J14" s="13">
        <v>24.9</v>
      </c>
      <c r="K14" s="13">
        <v>0.3</v>
      </c>
      <c r="L14" s="12"/>
      <c r="M14" s="13">
        <v>0</v>
      </c>
      <c r="N14" s="14" t="s">
        <v>40</v>
      </c>
      <c r="O14" s="13">
        <v>9.7</v>
      </c>
      <c r="P14" s="13">
        <v>37.5</v>
      </c>
      <c r="Q14" s="14" t="s">
        <v>40</v>
      </c>
      <c r="R14" s="13">
        <v>21.2</v>
      </c>
      <c r="S14" s="12"/>
      <c r="T14" s="13">
        <v>58.7</v>
      </c>
      <c r="U14" s="14" t="s">
        <v>40</v>
      </c>
    </row>
    <row r="15" spans="1:21" ht="12">
      <c r="A15" s="11">
        <v>1991</v>
      </c>
      <c r="B15" s="13">
        <v>0.3</v>
      </c>
      <c r="C15" s="14" t="s">
        <v>37</v>
      </c>
      <c r="D15" s="13">
        <v>1.9</v>
      </c>
      <c r="E15" s="13">
        <v>8.4</v>
      </c>
      <c r="F15" s="13">
        <v>0.7</v>
      </c>
      <c r="G15" s="13">
        <v>0.6</v>
      </c>
      <c r="H15" s="13">
        <v>0.3</v>
      </c>
      <c r="I15" s="13">
        <v>15.5</v>
      </c>
      <c r="J15" s="13">
        <v>25.5</v>
      </c>
      <c r="K15" s="13">
        <v>0.3</v>
      </c>
      <c r="L15" s="12"/>
      <c r="M15" s="13">
        <v>0</v>
      </c>
      <c r="N15" s="12"/>
      <c r="O15" s="13">
        <v>9.7</v>
      </c>
      <c r="P15" s="13">
        <v>37.7</v>
      </c>
      <c r="Q15" s="14" t="s">
        <v>37</v>
      </c>
      <c r="R15" s="13">
        <v>21</v>
      </c>
      <c r="S15" s="14" t="s">
        <v>37</v>
      </c>
      <c r="T15" s="13">
        <v>58.7</v>
      </c>
      <c r="U15" s="12"/>
    </row>
    <row r="16" spans="1:21" ht="12">
      <c r="A16" s="11">
        <v>1992</v>
      </c>
      <c r="B16" s="13">
        <v>0.7</v>
      </c>
      <c r="C16" s="14" t="s">
        <v>37</v>
      </c>
      <c r="D16" s="13">
        <v>2.2</v>
      </c>
      <c r="E16" s="13">
        <v>10</v>
      </c>
      <c r="F16" s="13">
        <v>0.4</v>
      </c>
      <c r="G16" s="13">
        <v>0.5</v>
      </c>
      <c r="H16" s="13">
        <v>0.3</v>
      </c>
      <c r="I16" s="13">
        <v>7.9</v>
      </c>
      <c r="J16" s="13">
        <v>19</v>
      </c>
      <c r="K16" s="13">
        <v>0.3</v>
      </c>
      <c r="L16" s="12"/>
      <c r="M16" s="13">
        <v>0</v>
      </c>
      <c r="N16" s="12"/>
      <c r="O16" s="13">
        <v>9.9</v>
      </c>
      <c r="P16" s="13">
        <v>32.2</v>
      </c>
      <c r="Q16" s="14" t="s">
        <v>37</v>
      </c>
      <c r="R16" s="13">
        <v>21</v>
      </c>
      <c r="S16" s="14" t="s">
        <v>37</v>
      </c>
      <c r="T16" s="13">
        <v>53.2</v>
      </c>
      <c r="U16" s="14" t="s">
        <v>37</v>
      </c>
    </row>
    <row r="17" spans="1:21" ht="12">
      <c r="A17" s="11">
        <v>1993</v>
      </c>
      <c r="B17" s="13">
        <v>0.5</v>
      </c>
      <c r="C17" s="14" t="s">
        <v>37</v>
      </c>
      <c r="D17" s="13">
        <v>2.3</v>
      </c>
      <c r="E17" s="13">
        <v>13.2</v>
      </c>
      <c r="F17" s="13">
        <v>1</v>
      </c>
      <c r="G17" s="13">
        <v>0.6</v>
      </c>
      <c r="H17" s="13">
        <v>0.1</v>
      </c>
      <c r="I17" s="13">
        <v>4.6</v>
      </c>
      <c r="J17" s="13">
        <v>19.5</v>
      </c>
      <c r="K17" s="13">
        <v>0.4</v>
      </c>
      <c r="L17" s="12"/>
      <c r="M17" s="13">
        <v>0</v>
      </c>
      <c r="N17" s="12"/>
      <c r="O17" s="13">
        <v>10.4</v>
      </c>
      <c r="P17" s="13">
        <v>33.1</v>
      </c>
      <c r="Q17" s="14" t="s">
        <v>37</v>
      </c>
      <c r="R17" s="13">
        <v>21.8</v>
      </c>
      <c r="S17" s="14" t="s">
        <v>37</v>
      </c>
      <c r="T17" s="13">
        <v>54.9</v>
      </c>
      <c r="U17" s="12"/>
    </row>
    <row r="18" spans="1:21" ht="12">
      <c r="A18" s="11">
        <v>1994</v>
      </c>
      <c r="B18" s="13">
        <v>0.1</v>
      </c>
      <c r="C18" s="12"/>
      <c r="D18" s="13">
        <v>2.4</v>
      </c>
      <c r="E18" s="13">
        <v>13.4</v>
      </c>
      <c r="F18" s="13">
        <v>0.9</v>
      </c>
      <c r="G18" s="13">
        <v>0.6</v>
      </c>
      <c r="H18" s="13">
        <v>0.1</v>
      </c>
      <c r="I18" s="13">
        <v>4.9</v>
      </c>
      <c r="J18" s="13">
        <v>19.8</v>
      </c>
      <c r="K18" s="13">
        <v>0.4</v>
      </c>
      <c r="L18" s="12"/>
      <c r="M18" s="13">
        <v>0</v>
      </c>
      <c r="N18" s="12"/>
      <c r="O18" s="13">
        <v>10.1</v>
      </c>
      <c r="P18" s="13">
        <v>32.8</v>
      </c>
      <c r="Q18" s="14" t="s">
        <v>37</v>
      </c>
      <c r="R18" s="13">
        <v>20.9</v>
      </c>
      <c r="S18" s="14" t="s">
        <v>37</v>
      </c>
      <c r="T18" s="13">
        <v>53.8</v>
      </c>
      <c r="U18" s="12"/>
    </row>
    <row r="19" spans="1:21" ht="12">
      <c r="A19" s="11">
        <v>1995</v>
      </c>
      <c r="B19" s="13">
        <v>0.1</v>
      </c>
      <c r="C19" s="14" t="s">
        <v>37</v>
      </c>
      <c r="D19" s="13">
        <v>2.5</v>
      </c>
      <c r="E19" s="13">
        <v>12.9</v>
      </c>
      <c r="F19" s="13">
        <v>0.9</v>
      </c>
      <c r="G19" s="13">
        <v>0.7</v>
      </c>
      <c r="H19" s="13">
        <v>0.1</v>
      </c>
      <c r="I19" s="13">
        <v>2.4</v>
      </c>
      <c r="J19" s="13">
        <v>16.9</v>
      </c>
      <c r="K19" s="13">
        <v>0.4</v>
      </c>
      <c r="L19" s="12"/>
      <c r="M19" s="13">
        <v>0</v>
      </c>
      <c r="N19" s="12"/>
      <c r="O19" s="13">
        <v>10.1</v>
      </c>
      <c r="P19" s="13">
        <v>30</v>
      </c>
      <c r="Q19" s="12"/>
      <c r="R19" s="13">
        <v>21</v>
      </c>
      <c r="S19" s="14" t="s">
        <v>37</v>
      </c>
      <c r="T19" s="13">
        <v>51.1</v>
      </c>
      <c r="U19" s="12"/>
    </row>
    <row r="20" spans="1:21" ht="12">
      <c r="A20" s="11">
        <v>1996</v>
      </c>
      <c r="B20" s="13">
        <v>0.1</v>
      </c>
      <c r="C20" s="14" t="s">
        <v>37</v>
      </c>
      <c r="D20" s="13">
        <v>2.6</v>
      </c>
      <c r="E20" s="13">
        <v>14.3</v>
      </c>
      <c r="F20" s="13">
        <v>0.8</v>
      </c>
      <c r="G20" s="13">
        <v>0.8</v>
      </c>
      <c r="H20" s="13">
        <v>0.1</v>
      </c>
      <c r="I20" s="13">
        <v>3.2</v>
      </c>
      <c r="J20" s="13">
        <v>19.3</v>
      </c>
      <c r="K20" s="13">
        <v>0.5</v>
      </c>
      <c r="L20" s="14" t="s">
        <v>37</v>
      </c>
      <c r="M20" s="13">
        <v>0</v>
      </c>
      <c r="N20" s="12"/>
      <c r="O20" s="13">
        <v>11.2</v>
      </c>
      <c r="P20" s="13">
        <v>33.6</v>
      </c>
      <c r="Q20" s="12"/>
      <c r="R20" s="13">
        <v>23.2</v>
      </c>
      <c r="S20" s="14" t="s">
        <v>37</v>
      </c>
      <c r="T20" s="13">
        <v>56.8</v>
      </c>
      <c r="U20" s="14" t="s">
        <v>37</v>
      </c>
    </row>
    <row r="21" spans="1:21" ht="12">
      <c r="A21" s="11">
        <v>1997</v>
      </c>
      <c r="B21" s="13">
        <v>0.1</v>
      </c>
      <c r="C21" s="14" t="s">
        <v>37</v>
      </c>
      <c r="D21" s="13">
        <v>2.8</v>
      </c>
      <c r="E21" s="13">
        <v>14.1</v>
      </c>
      <c r="F21" s="13">
        <v>0.9</v>
      </c>
      <c r="G21" s="13">
        <v>0.6</v>
      </c>
      <c r="H21" s="13">
        <v>0.1</v>
      </c>
      <c r="I21" s="13">
        <v>3.8</v>
      </c>
      <c r="J21" s="13">
        <v>19.5</v>
      </c>
      <c r="K21" s="13">
        <v>0.4</v>
      </c>
      <c r="L21" s="12"/>
      <c r="M21" s="13">
        <v>0</v>
      </c>
      <c r="N21" s="12"/>
      <c r="O21" s="13">
        <v>11.4</v>
      </c>
      <c r="P21" s="13">
        <v>34.1</v>
      </c>
      <c r="Q21" s="12"/>
      <c r="R21" s="13">
        <v>23.6</v>
      </c>
      <c r="S21" s="14" t="s">
        <v>37</v>
      </c>
      <c r="T21" s="13">
        <v>57.7</v>
      </c>
      <c r="U21" s="14" t="s">
        <v>37</v>
      </c>
    </row>
    <row r="22" spans="1:21" ht="12">
      <c r="A22" s="11">
        <v>1998</v>
      </c>
      <c r="B22" s="13">
        <v>0.1</v>
      </c>
      <c r="C22" s="14" t="s">
        <v>37</v>
      </c>
      <c r="D22" s="13">
        <v>2.5</v>
      </c>
      <c r="E22" s="13">
        <v>16.3</v>
      </c>
      <c r="F22" s="13">
        <v>1.4</v>
      </c>
      <c r="G22" s="13">
        <v>0.7</v>
      </c>
      <c r="H22" s="13">
        <v>0.1</v>
      </c>
      <c r="I22" s="13">
        <v>1.9</v>
      </c>
      <c r="J22" s="13">
        <v>20.3</v>
      </c>
      <c r="K22" s="13">
        <v>0.4</v>
      </c>
      <c r="L22" s="12"/>
      <c r="M22" s="13">
        <v>0</v>
      </c>
      <c r="N22" s="12"/>
      <c r="O22" s="13">
        <v>11.6</v>
      </c>
      <c r="P22" s="13">
        <v>34.8</v>
      </c>
      <c r="Q22" s="12"/>
      <c r="R22" s="13">
        <v>23.7</v>
      </c>
      <c r="S22" s="14" t="s">
        <v>37</v>
      </c>
      <c r="T22" s="13">
        <v>58.6</v>
      </c>
      <c r="U22" s="14" t="s">
        <v>37</v>
      </c>
    </row>
    <row r="23" spans="1:21" ht="12">
      <c r="A23" s="11">
        <v>1999</v>
      </c>
      <c r="B23" s="13">
        <v>0.1</v>
      </c>
      <c r="C23" s="14" t="s">
        <v>37</v>
      </c>
      <c r="D23" s="13">
        <v>2.6</v>
      </c>
      <c r="E23" s="13">
        <v>16.4</v>
      </c>
      <c r="F23" s="13">
        <v>0.8</v>
      </c>
      <c r="G23" s="13">
        <v>0.6</v>
      </c>
      <c r="H23" s="13">
        <v>0.1</v>
      </c>
      <c r="I23" s="13">
        <v>0.8</v>
      </c>
      <c r="J23" s="13">
        <v>18.6</v>
      </c>
      <c r="K23" s="13">
        <v>0.4</v>
      </c>
      <c r="L23" s="14" t="s">
        <v>37</v>
      </c>
      <c r="M23" s="13">
        <v>0</v>
      </c>
      <c r="N23" s="12"/>
      <c r="O23" s="13">
        <v>12.1</v>
      </c>
      <c r="P23" s="13">
        <v>33.8</v>
      </c>
      <c r="Q23" s="12"/>
      <c r="R23" s="13">
        <v>23.6</v>
      </c>
      <c r="S23" s="14" t="s">
        <v>37</v>
      </c>
      <c r="T23" s="13">
        <v>57.4</v>
      </c>
      <c r="U23" s="14" t="s">
        <v>37</v>
      </c>
    </row>
    <row r="24" spans="1:21" ht="12">
      <c r="A24" s="11">
        <v>2000</v>
      </c>
      <c r="B24" s="13">
        <v>0.1</v>
      </c>
      <c r="C24" s="12"/>
      <c r="D24" s="13">
        <v>3</v>
      </c>
      <c r="E24" s="13">
        <v>17.9</v>
      </c>
      <c r="F24" s="13">
        <v>0.8</v>
      </c>
      <c r="G24" s="13">
        <v>0.7</v>
      </c>
      <c r="H24" s="13">
        <v>0.1</v>
      </c>
      <c r="I24" s="13">
        <v>1.9</v>
      </c>
      <c r="J24" s="13">
        <v>21.3</v>
      </c>
      <c r="K24" s="13">
        <v>0.4</v>
      </c>
      <c r="L24" s="12"/>
      <c r="M24" s="13">
        <v>0</v>
      </c>
      <c r="N24" s="12"/>
      <c r="O24" s="13">
        <v>13.2</v>
      </c>
      <c r="P24" s="13">
        <v>38</v>
      </c>
      <c r="Q24" s="12"/>
      <c r="R24" s="13">
        <v>22.7</v>
      </c>
      <c r="S24" s="12"/>
      <c r="T24" s="13">
        <v>60.7</v>
      </c>
      <c r="U24" s="12"/>
    </row>
    <row r="25" spans="1:21" ht="12" customHeight="1" hidden="1">
      <c r="A25" s="15" t="s">
        <v>43</v>
      </c>
      <c r="B25" s="17" t="s">
        <v>44</v>
      </c>
      <c r="C25" s="9"/>
      <c r="D25" s="9"/>
      <c r="E25" s="9"/>
      <c r="F25" s="9"/>
      <c r="G25" s="9"/>
      <c r="H25" s="9"/>
      <c r="I25" s="9"/>
      <c r="J25" s="9"/>
      <c r="K25" s="9"/>
      <c r="L25" s="9"/>
      <c r="M25" s="9"/>
      <c r="N25" s="9"/>
      <c r="O25" s="9"/>
      <c r="P25" s="9"/>
      <c r="Q25" s="9"/>
      <c r="R25" s="9"/>
      <c r="S25" s="9"/>
      <c r="T25" s="9"/>
      <c r="U25" s="2"/>
    </row>
    <row r="26" spans="1:21" ht="12" customHeight="1" hidden="1">
      <c r="A26" s="15" t="s">
        <v>45</v>
      </c>
      <c r="B26" s="17" t="s">
        <v>46</v>
      </c>
      <c r="U26" s="3"/>
    </row>
    <row r="27" spans="1:21" ht="12" customHeight="1" hidden="1">
      <c r="A27" s="15" t="s">
        <v>47</v>
      </c>
      <c r="B27" s="17" t="s">
        <v>48</v>
      </c>
      <c r="U27" s="3"/>
    </row>
    <row r="28" spans="1:21" ht="12" customHeight="1" hidden="1">
      <c r="A28" s="15" t="s">
        <v>8</v>
      </c>
      <c r="B28" s="17" t="s">
        <v>50</v>
      </c>
      <c r="U28" s="3"/>
    </row>
    <row r="29" spans="1:21" ht="12" customHeight="1" hidden="1">
      <c r="A29" s="15" t="s">
        <v>92</v>
      </c>
      <c r="B29" s="17" t="s">
        <v>52</v>
      </c>
      <c r="U29" s="3"/>
    </row>
    <row r="30" spans="1:21" ht="12" customHeight="1" hidden="1">
      <c r="A30" s="15" t="s">
        <v>93</v>
      </c>
      <c r="B30" s="16"/>
      <c r="C30" s="10"/>
      <c r="D30" s="10"/>
      <c r="E30" s="10"/>
      <c r="F30" s="10"/>
      <c r="G30" s="10"/>
      <c r="H30" s="10"/>
      <c r="I30" s="10"/>
      <c r="J30" s="10"/>
      <c r="K30" s="10"/>
      <c r="L30" s="10"/>
      <c r="M30" s="10"/>
      <c r="N30" s="10"/>
      <c r="O30" s="10"/>
      <c r="P30" s="10"/>
      <c r="Q30" s="10"/>
      <c r="R30" s="10"/>
      <c r="S30" s="10"/>
      <c r="T30" s="10"/>
      <c r="U30" s="4"/>
    </row>
    <row r="32" spans="2:32" ht="12">
      <c r="B32">
        <v>1990</v>
      </c>
      <c r="C32">
        <v>1991</v>
      </c>
      <c r="D32">
        <v>1992</v>
      </c>
      <c r="E32">
        <v>1993</v>
      </c>
      <c r="F32">
        <v>1994</v>
      </c>
      <c r="G32">
        <v>1995</v>
      </c>
      <c r="H32">
        <v>1996</v>
      </c>
      <c r="I32">
        <v>1997</v>
      </c>
      <c r="J32">
        <v>1998</v>
      </c>
      <c r="K32">
        <v>1999</v>
      </c>
      <c r="L32">
        <v>2000</v>
      </c>
      <c r="M32">
        <v>2001</v>
      </c>
      <c r="N32">
        <v>2002</v>
      </c>
      <c r="O32">
        <v>2003</v>
      </c>
      <c r="P32">
        <v>2004</v>
      </c>
      <c r="Q32">
        <v>2005</v>
      </c>
      <c r="R32">
        <v>2006</v>
      </c>
      <c r="S32">
        <v>2007</v>
      </c>
      <c r="T32">
        <v>2008</v>
      </c>
      <c r="U32">
        <v>2009</v>
      </c>
      <c r="V32">
        <v>2010</v>
      </c>
      <c r="W32">
        <v>2011</v>
      </c>
      <c r="X32">
        <v>2012</v>
      </c>
      <c r="Y32">
        <v>2013</v>
      </c>
      <c r="Z32">
        <v>2014</v>
      </c>
      <c r="AA32">
        <v>2015</v>
      </c>
      <c r="AB32">
        <v>2016</v>
      </c>
      <c r="AC32">
        <v>2017</v>
      </c>
      <c r="AD32">
        <v>2018</v>
      </c>
      <c r="AE32">
        <v>2019</v>
      </c>
      <c r="AF32">
        <v>2020</v>
      </c>
    </row>
    <row r="33" spans="1:32" ht="12">
      <c r="A33" s="40" t="s">
        <v>135</v>
      </c>
      <c r="B33">
        <v>0.9</v>
      </c>
      <c r="C33">
        <v>0.3</v>
      </c>
      <c r="D33">
        <v>0.7</v>
      </c>
      <c r="E33">
        <v>0.5</v>
      </c>
      <c r="F33">
        <v>0.1</v>
      </c>
      <c r="G33">
        <v>0.1</v>
      </c>
      <c r="H33">
        <v>0.1</v>
      </c>
      <c r="I33">
        <v>0.1</v>
      </c>
      <c r="J33">
        <v>0.1</v>
      </c>
      <c r="K33">
        <v>0.1</v>
      </c>
      <c r="L33">
        <v>0.1</v>
      </c>
      <c r="M33">
        <f>L33+L33*'Change in Energy Use'!C33</f>
        <v>0.10104054346424328</v>
      </c>
      <c r="N33">
        <f>M33+M33*'Change in Energy Use'!D33</f>
        <v>0.09728353751188626</v>
      </c>
      <c r="O33">
        <f>N33+N33*'Change in Energy Use'!E33</f>
        <v>0.09567810262627312</v>
      </c>
      <c r="P33">
        <f>O33+O33*'Change in Energy Use'!F33</f>
        <v>0.09752594215254676</v>
      </c>
      <c r="Q33">
        <f>P33+P33*'Change in Energy Use'!G33</f>
        <v>0.10147795548730977</v>
      </c>
      <c r="R33">
        <f>Q33+Q33*'Change in Energy Use'!H33</f>
        <v>0.10075090115205652</v>
      </c>
      <c r="S33">
        <f>R33+R33*'Change in Energy Use'!I33</f>
        <v>0.10152053474624838</v>
      </c>
      <c r="T33">
        <f>S33+S33*'Change in Energy Use'!J33</f>
        <v>0.10212520885913037</v>
      </c>
      <c r="U33">
        <f>T33+T33*'Change in Energy Use'!K33</f>
        <v>0.10232045182194464</v>
      </c>
      <c r="V33">
        <f>U33+U33*'Change in Energy Use'!L33</f>
        <v>0.10333084859330757</v>
      </c>
      <c r="W33">
        <f>V33+V33*'Change in Energy Use'!M33</f>
        <v>0.1042319132571659</v>
      </c>
      <c r="X33">
        <f>W33+W33*'Change in Energy Use'!N33</f>
        <v>0.10490173675196467</v>
      </c>
      <c r="Y33">
        <f>X33+X33*'Change in Energy Use'!O33</f>
        <v>0.105279600127335</v>
      </c>
      <c r="Z33">
        <f>Y33+Y33*'Change in Energy Use'!P33</f>
        <v>0.105938442535365</v>
      </c>
      <c r="AA33">
        <f>Z33+Z33*'Change in Energy Use'!Q33</f>
        <v>0.10679877458671021</v>
      </c>
      <c r="AB33">
        <f>AA33+AA33*'Change in Energy Use'!R33</f>
        <v>0.10727485979356008</v>
      </c>
      <c r="AC33">
        <f>AB33+AB33*'Change in Energy Use'!S33</f>
        <v>0.10821121592243899</v>
      </c>
      <c r="AD33">
        <f>AC33+AC33*'Change in Energy Use'!T33</f>
        <v>0.10847340931738743</v>
      </c>
      <c r="AE33">
        <f>AD33+AD33*'Change in Energy Use'!U33</f>
        <v>0.10945802903247352</v>
      </c>
      <c r="AF33">
        <f>AE33+AE33*'Change in Energy Use'!V33</f>
        <v>0.11040881636119604</v>
      </c>
    </row>
    <row r="34" spans="1:32" ht="12">
      <c r="A34" s="40" t="s">
        <v>317</v>
      </c>
      <c r="B34">
        <v>1.7</v>
      </c>
      <c r="C34">
        <v>1.9</v>
      </c>
      <c r="D34">
        <v>2.2</v>
      </c>
      <c r="E34">
        <v>2.3</v>
      </c>
      <c r="F34">
        <v>2.4</v>
      </c>
      <c r="G34">
        <v>2.5</v>
      </c>
      <c r="H34">
        <v>2.6</v>
      </c>
      <c r="I34">
        <v>2.8</v>
      </c>
      <c r="J34">
        <v>2.5</v>
      </c>
      <c r="K34">
        <v>2.6</v>
      </c>
      <c r="L34">
        <v>3</v>
      </c>
      <c r="M34">
        <f>L34+L34*'Change in Energy Use'!C32</f>
        <v>3.031883604145781</v>
      </c>
      <c r="N34">
        <f>M34+M34*'Change in Energy Use'!D32</f>
        <v>2.9702554405591526</v>
      </c>
      <c r="O34">
        <f>N34+N34*'Change in Energy Use'!E32</f>
        <v>3.148364033980466</v>
      </c>
      <c r="P34">
        <f>O34+O34*'Change in Energy Use'!F32</f>
        <v>3.2418050784631043</v>
      </c>
      <c r="Q34">
        <f>P34+P34*'Change in Energy Use'!G32</f>
        <v>3.3000776049460323</v>
      </c>
      <c r="R34">
        <f>Q34+Q34*'Change in Energy Use'!H32</f>
        <v>3.3548021499613987</v>
      </c>
      <c r="S34">
        <f>R34+R34*'Change in Energy Use'!I32</f>
        <v>3.4006075591017417</v>
      </c>
      <c r="T34">
        <f>S34+S34*'Change in Energy Use'!J32</f>
        <v>3.439825602693313</v>
      </c>
      <c r="U34">
        <f>T34+T34*'Change in Energy Use'!K32</f>
        <v>3.4733800674431863</v>
      </c>
      <c r="V34">
        <f>U34+U34*'Change in Energy Use'!L32</f>
        <v>3.5044441587838118</v>
      </c>
      <c r="W34">
        <f>V34+V34*'Change in Energy Use'!M32</f>
        <v>3.5371209689733414</v>
      </c>
      <c r="X34">
        <f>W34+W34*'Change in Energy Use'!N32</f>
        <v>3.570444772989513</v>
      </c>
      <c r="Y34">
        <f>X34+X34*'Change in Energy Use'!O32</f>
        <v>3.6065761565808994</v>
      </c>
      <c r="Z34">
        <f>Y34+Y34*'Change in Energy Use'!P32</f>
        <v>3.6463493109630347</v>
      </c>
      <c r="AA34">
        <f>Z34+Z34*'Change in Energy Use'!Q32</f>
        <v>3.6937823079913246</v>
      </c>
      <c r="AB34">
        <f>AA34+AA34*'Change in Energy Use'!R32</f>
        <v>3.7414246153382904</v>
      </c>
      <c r="AC34">
        <f>AB34+AB34*'Change in Energy Use'!S32</f>
        <v>3.7980828979426904</v>
      </c>
      <c r="AD34">
        <f>AC34+AC34*'Change in Energy Use'!T32</f>
        <v>3.859534348719263</v>
      </c>
      <c r="AE34">
        <f>AD34+AD34*'Change in Energy Use'!U32</f>
        <v>3.926727154849432</v>
      </c>
      <c r="AF34">
        <f>AE34+AE34*'Change in Energy Use'!V32</f>
        <v>4.003442246078923</v>
      </c>
    </row>
    <row r="35" spans="1:32" ht="12">
      <c r="A35" s="40" t="s">
        <v>336</v>
      </c>
      <c r="B35">
        <v>9.8</v>
      </c>
      <c r="C35">
        <v>8.4</v>
      </c>
      <c r="D35">
        <v>10</v>
      </c>
      <c r="E35">
        <v>13.2</v>
      </c>
      <c r="F35">
        <v>13.4</v>
      </c>
      <c r="G35">
        <v>12.9</v>
      </c>
      <c r="H35">
        <v>14.3</v>
      </c>
      <c r="I35">
        <v>14.1</v>
      </c>
      <c r="J35">
        <v>16.3</v>
      </c>
      <c r="K35">
        <v>16.4</v>
      </c>
      <c r="L35">
        <v>17.9</v>
      </c>
      <c r="M35">
        <f>L35+L35*'Change in Energy Use'!C26</f>
        <v>16.842332047024247</v>
      </c>
      <c r="N35">
        <f>M35+M35*'Change in Energy Use'!D26</f>
        <v>16.287855597202046</v>
      </c>
      <c r="O35">
        <f>N35+N35*'Change in Energy Use'!E26</f>
        <v>16.088146571329503</v>
      </c>
      <c r="P35">
        <f>O35+O35*'Change in Energy Use'!F26</f>
        <v>16.223433774861984</v>
      </c>
      <c r="Q35">
        <f>P35+P35*'Change in Energy Use'!G26</f>
        <v>16.379151966620075</v>
      </c>
      <c r="R35">
        <f>Q35+Q35*'Change in Energy Use'!H26</f>
        <v>16.501742812468187</v>
      </c>
      <c r="S35">
        <f>R35+R35*'Change in Energy Use'!I26</f>
        <v>16.5255170175561</v>
      </c>
      <c r="T35">
        <f>S35+S35*'Change in Energy Use'!J26</f>
        <v>16.507137191205583</v>
      </c>
      <c r="U35">
        <f>T35+T35*'Change in Energy Use'!K26</f>
        <v>16.47755168857169</v>
      </c>
      <c r="V35">
        <f>U35+U35*'Change in Energy Use'!L26</f>
        <v>16.428855768372877</v>
      </c>
      <c r="W35">
        <f>V35+V35*'Change in Energy Use'!M26</f>
        <v>16.375924779048812</v>
      </c>
      <c r="X35">
        <f>W35+W35*'Change in Energy Use'!N26</f>
        <v>16.32136249655563</v>
      </c>
      <c r="Y35">
        <f>X35+X35*'Change in Energy Use'!O26</f>
        <v>16.264423580193025</v>
      </c>
      <c r="Z35">
        <f>Y35+Y35*'Change in Energy Use'!P26</f>
        <v>16.181115532477886</v>
      </c>
      <c r="AA35">
        <f>Z35+Z35*'Change in Energy Use'!Q26</f>
        <v>16.135622217373395</v>
      </c>
      <c r="AB35">
        <f>AA35+AA35*'Change in Energy Use'!R26</f>
        <v>16.10613996114265</v>
      </c>
      <c r="AC35">
        <f>AB35+AB35*'Change in Energy Use'!S26</f>
        <v>16.11281852847475</v>
      </c>
      <c r="AD35">
        <f>AC35+AC35*'Change in Energy Use'!T26</f>
        <v>16.076250619093837</v>
      </c>
      <c r="AE35">
        <f>AD35+AD35*'Change in Energy Use'!U26</f>
        <v>15.990066421577971</v>
      </c>
      <c r="AF35">
        <f>AE35+AE35*'Change in Energy Use'!V26</f>
        <v>15.908535195295194</v>
      </c>
    </row>
    <row r="36" spans="1:32" ht="12">
      <c r="A36" s="40" t="s">
        <v>337</v>
      </c>
      <c r="B36">
        <v>0.4</v>
      </c>
      <c r="C36">
        <v>0.7</v>
      </c>
      <c r="D36">
        <v>0.4</v>
      </c>
      <c r="E36">
        <v>1</v>
      </c>
      <c r="F36">
        <v>0.9</v>
      </c>
      <c r="G36">
        <v>0.9</v>
      </c>
      <c r="H36">
        <v>0.8</v>
      </c>
      <c r="I36">
        <v>0.9</v>
      </c>
      <c r="J36">
        <v>1.4</v>
      </c>
      <c r="K36">
        <v>0.8</v>
      </c>
      <c r="L36">
        <v>0.8</v>
      </c>
      <c r="M36">
        <f>L36+L36*'Change in Energy Use'!C28</f>
        <v>0.7993740886157271</v>
      </c>
      <c r="N36">
        <f>M36+M36*'Change in Energy Use'!D28</f>
        <v>0.627208169816597</v>
      </c>
      <c r="O36">
        <f>N36+N36*'Change in Energy Use'!E28</f>
        <v>0.6518865221922205</v>
      </c>
      <c r="P36">
        <f>O36+O36*'Change in Energy Use'!F28</f>
        <v>0.6824201845349875</v>
      </c>
      <c r="Q36">
        <f>P36+P36*'Change in Energy Use'!G28</f>
        <v>0.6507941911905237</v>
      </c>
      <c r="R36">
        <f>Q36+Q36*'Change in Energy Use'!H28</f>
        <v>0.6348030041409118</v>
      </c>
      <c r="S36">
        <f>R36+R36*'Change in Energy Use'!I28</f>
        <v>0.6532561339054236</v>
      </c>
      <c r="T36">
        <f>S36+S36*'Change in Energy Use'!J28</f>
        <v>0.6584511491880021</v>
      </c>
      <c r="U36">
        <f>T36+T36*'Change in Energy Use'!K28</f>
        <v>0.6634991589469538</v>
      </c>
      <c r="V36">
        <f>U36+U36*'Change in Energy Use'!L28</f>
        <v>0.6653270711440615</v>
      </c>
      <c r="W36">
        <f>V36+V36*'Change in Energy Use'!M28</f>
        <v>0.6624500684821226</v>
      </c>
      <c r="X36">
        <f>W36+W36*'Change in Energy Use'!N28</f>
        <v>0.6641094471500516</v>
      </c>
      <c r="Y36">
        <f>X36+X36*'Change in Energy Use'!O28</f>
        <v>0.6683919210315841</v>
      </c>
      <c r="Z36">
        <f>Y36+Y36*'Change in Energy Use'!P28</f>
        <v>0.6687757346162784</v>
      </c>
      <c r="AA36">
        <f>Z36+Z36*'Change in Energy Use'!Q28</f>
        <v>0.6745582184160686</v>
      </c>
      <c r="AB36">
        <f>AA36+AA36*'Change in Energy Use'!R28</f>
        <v>0.6749441232927322</v>
      </c>
      <c r="AC36">
        <f>AB36+AB36*'Change in Energy Use'!S28</f>
        <v>0.6789131494134312</v>
      </c>
      <c r="AD36">
        <f>AC36+AC36*'Change in Energy Use'!T28</f>
        <v>0.6781889473066699</v>
      </c>
      <c r="AE36">
        <f>AD36+AD36*'Change in Energy Use'!U28</f>
        <v>0.6792058072717592</v>
      </c>
      <c r="AF36">
        <f>AE36+AE36*'Change in Energy Use'!V28</f>
        <v>0.6836701620459091</v>
      </c>
    </row>
    <row r="37" spans="1:32" ht="18.75" customHeight="1">
      <c r="A37" s="40" t="s">
        <v>320</v>
      </c>
      <c r="B37">
        <v>0.6</v>
      </c>
      <c r="C37">
        <v>0.6</v>
      </c>
      <c r="D37">
        <v>0.5</v>
      </c>
      <c r="E37">
        <v>0.6</v>
      </c>
      <c r="F37">
        <v>0.6</v>
      </c>
      <c r="G37">
        <v>0.7</v>
      </c>
      <c r="H37">
        <v>0.8</v>
      </c>
      <c r="I37">
        <v>0.6</v>
      </c>
      <c r="J37">
        <v>0.7</v>
      </c>
      <c r="K37">
        <v>0.6</v>
      </c>
      <c r="L37">
        <v>0.7</v>
      </c>
      <c r="M37">
        <f>L37+L37*'Change in Energy Use'!C29</f>
        <v>0.6294105301093065</v>
      </c>
      <c r="N37">
        <f>M37+M37*'Change in Energy Use'!D29</f>
        <v>0.607215586623086</v>
      </c>
      <c r="O37">
        <f>N37+N37*'Change in Energy Use'!E29</f>
        <v>0.5972880968698138</v>
      </c>
      <c r="P37">
        <f>O37+O37*'Change in Energy Use'!F29</f>
        <v>0.601984489664532</v>
      </c>
      <c r="Q37">
        <f>P37+P37*'Change in Energy Use'!G29</f>
        <v>0.600609560772965</v>
      </c>
      <c r="R37">
        <f>Q37+Q37*'Change in Energy Use'!H29</f>
        <v>0.6049635310476051</v>
      </c>
      <c r="S37">
        <f>R37+R37*'Change in Energy Use'!I29</f>
        <v>0.6059130799793766</v>
      </c>
      <c r="T37">
        <f>S37+S37*'Change in Energy Use'!J29</f>
        <v>0.609702122179111</v>
      </c>
      <c r="U37">
        <f>T37+T37*'Change in Energy Use'!K29</f>
        <v>0.6098498451425488</v>
      </c>
      <c r="V37">
        <f>U37+U37*'Change in Energy Use'!L29</f>
        <v>0.6093638446525504</v>
      </c>
      <c r="W37">
        <f>V37+V37*'Change in Energy Use'!M29</f>
        <v>0.6129325113635731</v>
      </c>
      <c r="X37">
        <f>W37+W37*'Change in Energy Use'!N29</f>
        <v>0.6148697201397421</v>
      </c>
      <c r="Y37">
        <f>X37+X37*'Change in Energy Use'!O29</f>
        <v>0.6163341693774287</v>
      </c>
      <c r="Z37">
        <f>Y37+Y37*'Change in Energy Use'!P29</f>
        <v>0.6179066762933585</v>
      </c>
      <c r="AA37">
        <f>Z37+Z37*'Change in Energy Use'!Q29</f>
        <v>0.6192079739806255</v>
      </c>
      <c r="AB37">
        <f>AA37+AA37*'Change in Energy Use'!R29</f>
        <v>0.6207668369595585</v>
      </c>
      <c r="AC37">
        <f>AB37+AB37*'Change in Energy Use'!S29</f>
        <v>0.6256333471965816</v>
      </c>
      <c r="AD37">
        <f>AC37+AC37*'Change in Energy Use'!T29</f>
        <v>0.6251630055709864</v>
      </c>
      <c r="AE37">
        <f>AD37+AD37*'Change in Energy Use'!U29</f>
        <v>0.6271401674791202</v>
      </c>
      <c r="AF37">
        <f>AE37+AE37*'Change in Energy Use'!V29</f>
        <v>0.6291008645518915</v>
      </c>
    </row>
    <row r="38" spans="1:32" ht="19.5" customHeight="1">
      <c r="A38" s="40" t="s">
        <v>338</v>
      </c>
      <c r="B38">
        <v>0.5</v>
      </c>
      <c r="C38">
        <v>0.3</v>
      </c>
      <c r="D38">
        <v>0.3</v>
      </c>
      <c r="E38">
        <v>0.1</v>
      </c>
      <c r="F38">
        <v>0.1</v>
      </c>
      <c r="G38">
        <v>0.1</v>
      </c>
      <c r="H38">
        <v>0.1</v>
      </c>
      <c r="I38">
        <v>0.1</v>
      </c>
      <c r="J38">
        <v>0.1</v>
      </c>
      <c r="K38">
        <v>0.1</v>
      </c>
      <c r="L38">
        <v>0.1</v>
      </c>
      <c r="M38">
        <f>L38+L38*'Change in Energy Use'!C30</f>
        <v>0.09372342552545174</v>
      </c>
      <c r="N38">
        <f>M38+M38*'Change in Energy Use'!D30</f>
        <v>0.09589487185049513</v>
      </c>
      <c r="O38">
        <f>N38+N38*'Change in Energy Use'!E30</f>
        <v>0.06856458061148094</v>
      </c>
      <c r="P38">
        <f>O38+O38*'Change in Energy Use'!F30</f>
        <v>0.06645063109140567</v>
      </c>
      <c r="Q38">
        <f>P38+P38*'Change in Energy Use'!G30</f>
        <v>0.06702316118521738</v>
      </c>
      <c r="R38">
        <f>Q38+Q38*'Change in Energy Use'!H30</f>
        <v>0.06712764404877174</v>
      </c>
      <c r="S38">
        <f>R38+R38*'Change in Energy Use'!I30</f>
        <v>0.06744948108814504</v>
      </c>
      <c r="T38">
        <f>S38+S38*'Change in Energy Use'!J30</f>
        <v>0.0682083099639928</v>
      </c>
      <c r="U38">
        <f>T38+T38*'Change in Energy Use'!K30</f>
        <v>0.0680853241571271</v>
      </c>
      <c r="V38">
        <f>U38+U38*'Change in Energy Use'!L30</f>
        <v>0.06800201725736954</v>
      </c>
      <c r="W38">
        <f>V38+V38*'Change in Energy Use'!M30</f>
        <v>0.06826024581176976</v>
      </c>
      <c r="X38">
        <f>W38+W38*'Change in Energy Use'!N30</f>
        <v>0.06844853928497237</v>
      </c>
      <c r="Y38">
        <f>X38+X38*'Change in Energy Use'!O30</f>
        <v>0.06865016427994372</v>
      </c>
      <c r="Z38">
        <f>Y38+Y38*'Change in Energy Use'!P30</f>
        <v>0.06883821597239878</v>
      </c>
      <c r="AA38">
        <f>Z38+Z38*'Change in Energy Use'!Q30</f>
        <v>0.06893773561449885</v>
      </c>
      <c r="AB38">
        <f>AA38+AA38*'Change in Energy Use'!R30</f>
        <v>0.06908029894577547</v>
      </c>
      <c r="AC38">
        <f>AB38+AB38*'Change in Energy Use'!S30</f>
        <v>0.06927082889089187</v>
      </c>
      <c r="AD38">
        <f>AC38+AC38*'Change in Energy Use'!T30</f>
        <v>0.06945993501605123</v>
      </c>
      <c r="AE38">
        <f>AD38+AD38*'Change in Energy Use'!U30</f>
        <v>0.06965501178244594</v>
      </c>
      <c r="AF38">
        <f>AE38+AE38*'Change in Energy Use'!V30</f>
        <v>0.06983656225924761</v>
      </c>
    </row>
    <row r="39" spans="1:32" ht="12">
      <c r="A39" s="40" t="s">
        <v>323</v>
      </c>
      <c r="B39">
        <v>13.6</v>
      </c>
      <c r="C39">
        <v>15.5</v>
      </c>
      <c r="D39">
        <v>7.9</v>
      </c>
      <c r="E39">
        <v>4.6</v>
      </c>
      <c r="F39">
        <v>4.9</v>
      </c>
      <c r="G39">
        <v>2.4</v>
      </c>
      <c r="H39">
        <v>3.2</v>
      </c>
      <c r="I39">
        <v>3.8</v>
      </c>
      <c r="J39">
        <v>1.9</v>
      </c>
      <c r="K39">
        <v>0.8</v>
      </c>
      <c r="L39">
        <v>1.9</v>
      </c>
      <c r="M39">
        <f>L39+L39*'Change in Energy Use'!C27</f>
        <v>1.7259494746332211</v>
      </c>
      <c r="N39">
        <f>M39+M39*'Change in Energy Use'!D27</f>
        <v>0.7017722993366631</v>
      </c>
      <c r="O39">
        <f>N39+N39*'Change in Energy Use'!E27</f>
        <v>0.7459941707473463</v>
      </c>
      <c r="P39">
        <f>O39+O39*'Change in Energy Use'!F27</f>
        <v>0.8216232001186294</v>
      </c>
      <c r="Q39">
        <f>P39+P39*'Change in Energy Use'!G27</f>
        <v>0.8189826191125976</v>
      </c>
      <c r="R39">
        <f>Q39+Q39*'Change in Energy Use'!H27</f>
        <v>0.8926147453263542</v>
      </c>
      <c r="S39">
        <f>R39+R39*'Change in Energy Use'!I27</f>
        <v>0.8708805838016778</v>
      </c>
      <c r="T39">
        <f>S39+S39*'Change in Energy Use'!J27</f>
        <v>0.8367697856598197</v>
      </c>
      <c r="U39">
        <f>T39+T39*'Change in Energy Use'!K27</f>
        <v>0.8701197458699524</v>
      </c>
      <c r="V39">
        <f>U39+U39*'Change in Energy Use'!L27</f>
        <v>0.8803858322923618</v>
      </c>
      <c r="W39">
        <f>V39+V39*'Change in Energy Use'!M27</f>
        <v>0.8919708039993991</v>
      </c>
      <c r="X39">
        <f>W39+W39*'Change in Energy Use'!N27</f>
        <v>0.8994138945035997</v>
      </c>
      <c r="Y39">
        <f>X39+X39*'Change in Energy Use'!O27</f>
        <v>0.9012546427675996</v>
      </c>
      <c r="Z39">
        <f>Y39+Y39*'Change in Energy Use'!P27</f>
        <v>0.9045018389871186</v>
      </c>
      <c r="AA39">
        <f>Z39+Z39*'Change in Energy Use'!Q27</f>
        <v>0.9165155779552298</v>
      </c>
      <c r="AB39">
        <f>AA39+AA39*'Change in Energy Use'!R27</f>
        <v>0.922962983404371</v>
      </c>
      <c r="AC39">
        <f>AB39+AB39*'Change in Energy Use'!S27</f>
        <v>0.9326015519897525</v>
      </c>
      <c r="AD39">
        <f>AC39+AC39*'Change in Energy Use'!T27</f>
        <v>0.9396270291538438</v>
      </c>
      <c r="AE39">
        <f>AD39+AD39*'Change in Energy Use'!U27</f>
        <v>0.9470364822428423</v>
      </c>
      <c r="AF39">
        <f>AE39+AE39*'Change in Energy Use'!V27</f>
        <v>0.9568963727245604</v>
      </c>
    </row>
    <row r="42" spans="1:32" ht="12">
      <c r="A42" t="str">
        <f aca="true" t="shared" si="0" ref="A42:A48">A33</f>
        <v>Coal</v>
      </c>
      <c r="B42">
        <f>1000000*$B$52*B33/(2000*1.102*1000000)*44/12</f>
        <v>0.0865698729582577</v>
      </c>
      <c r="C42">
        <f aca="true" t="shared" si="1" ref="C42:AF42">1000000*$B$52*C33/(2000*1.102*1000000)*44/12</f>
        <v>0.028856624319419235</v>
      </c>
      <c r="D42">
        <f t="shared" si="1"/>
        <v>0.06733212341197821</v>
      </c>
      <c r="E42">
        <f t="shared" si="1"/>
        <v>0.048094373865698724</v>
      </c>
      <c r="F42">
        <f t="shared" si="1"/>
        <v>0.009618874773139746</v>
      </c>
      <c r="G42">
        <f t="shared" si="1"/>
        <v>0.009618874773139746</v>
      </c>
      <c r="H42">
        <f t="shared" si="1"/>
        <v>0.009618874773139746</v>
      </c>
      <c r="I42">
        <f t="shared" si="1"/>
        <v>0.009618874773139746</v>
      </c>
      <c r="J42">
        <f t="shared" si="1"/>
        <v>0.009618874773139746</v>
      </c>
      <c r="K42">
        <f t="shared" si="1"/>
        <v>0.009618874773139746</v>
      </c>
      <c r="L42">
        <f t="shared" si="1"/>
        <v>0.009618874773139746</v>
      </c>
      <c r="M42">
        <f t="shared" si="1"/>
        <v>0.009718963345925395</v>
      </c>
      <c r="N42">
        <f t="shared" si="1"/>
        <v>0.009357581648148768</v>
      </c>
      <c r="O42">
        <f t="shared" si="1"/>
        <v>0.00920315687693734</v>
      </c>
      <c r="P42">
        <f t="shared" si="1"/>
        <v>0.00938089824697818</v>
      </c>
      <c r="Q42">
        <f t="shared" si="1"/>
        <v>0.009761037460666819</v>
      </c>
      <c r="R42">
        <f t="shared" si="1"/>
        <v>0.009691103014626126</v>
      </c>
      <c r="S42">
        <f t="shared" si="1"/>
        <v>0.009765133106263453</v>
      </c>
      <c r="T42">
        <f t="shared" si="1"/>
        <v>0.009823295951967166</v>
      </c>
      <c r="U42">
        <f t="shared" si="1"/>
        <v>0.00984207612806364</v>
      </c>
      <c r="V42">
        <f t="shared" si="1"/>
        <v>0.009939264928212886</v>
      </c>
      <c r="W42">
        <f t="shared" si="1"/>
        <v>0.010025937209854433</v>
      </c>
      <c r="X42">
        <f t="shared" si="1"/>
        <v>0.010090366693020193</v>
      </c>
      <c r="Y42">
        <f t="shared" si="1"/>
        <v>0.010126712897910626</v>
      </c>
      <c r="Z42">
        <f t="shared" si="1"/>
        <v>0.010190086124091368</v>
      </c>
      <c r="AA42">
        <f t="shared" si="1"/>
        <v>0.010272840386743448</v>
      </c>
      <c r="AB42">
        <f t="shared" si="1"/>
        <v>0.010318634426603782</v>
      </c>
      <c r="AC42">
        <f t="shared" si="1"/>
        <v>0.010408701350071263</v>
      </c>
      <c r="AD42">
        <f t="shared" si="1"/>
        <v>0.010433921404394796</v>
      </c>
      <c r="AE42">
        <f t="shared" si="1"/>
        <v>0.010528630741780573</v>
      </c>
      <c r="AF42">
        <f t="shared" si="1"/>
        <v>0.010620085784289274</v>
      </c>
    </row>
    <row r="43" spans="1:32" ht="12">
      <c r="A43" t="str">
        <f t="shared" si="0"/>
        <v>Natural Gas</v>
      </c>
      <c r="B43">
        <f>1000000*$B$53*B34/(2000*1.102*1000000)*44/12</f>
        <v>0.0902218289393527</v>
      </c>
      <c r="C43">
        <f aca="true" t="shared" si="2" ref="C43:AF43">1000000*$B$53*C34/(2000*1.102*1000000)*44/12</f>
        <v>0.10083616175574713</v>
      </c>
      <c r="D43">
        <f t="shared" si="2"/>
        <v>0.11675766098033881</v>
      </c>
      <c r="E43">
        <f t="shared" si="2"/>
        <v>0.12206482738853597</v>
      </c>
      <c r="F43">
        <f t="shared" si="2"/>
        <v>0.12737199379673322</v>
      </c>
      <c r="G43">
        <f t="shared" si="2"/>
        <v>0.13267916020493045</v>
      </c>
      <c r="H43">
        <f t="shared" si="2"/>
        <v>0.13798632661312768</v>
      </c>
      <c r="I43">
        <f t="shared" si="2"/>
        <v>0.14860065942952205</v>
      </c>
      <c r="J43">
        <f t="shared" si="2"/>
        <v>0.13267916020493045</v>
      </c>
      <c r="K43">
        <f t="shared" si="2"/>
        <v>0.13798632661312768</v>
      </c>
      <c r="L43">
        <f t="shared" si="2"/>
        <v>0.15921499224591654</v>
      </c>
      <c r="M43">
        <f t="shared" si="2"/>
        <v>0.160907108174864</v>
      </c>
      <c r="N43">
        <f t="shared" si="2"/>
        <v>0.1576363989790056</v>
      </c>
      <c r="O43">
        <f t="shared" si="2"/>
        <v>0.1670889184191741</v>
      </c>
      <c r="P43">
        <f t="shared" si="2"/>
        <v>0.1720479901434253</v>
      </c>
      <c r="Q43">
        <f t="shared" si="2"/>
        <v>0.1751406100941351</v>
      </c>
      <c r="R43">
        <f t="shared" si="2"/>
        <v>0.1780449327642294</v>
      </c>
      <c r="S43">
        <f t="shared" si="2"/>
        <v>0.18047590205126296</v>
      </c>
      <c r="T43">
        <f t="shared" si="2"/>
        <v>0.18255726888670698</v>
      </c>
      <c r="U43">
        <f t="shared" si="2"/>
        <v>0.18433806016836263</v>
      </c>
      <c r="V43">
        <f t="shared" si="2"/>
        <v>0.18598668318900402</v>
      </c>
      <c r="W43">
        <f t="shared" si="2"/>
        <v>0.1877208958826531</v>
      </c>
      <c r="X43">
        <f t="shared" si="2"/>
        <v>0.1894894456153328</v>
      </c>
      <c r="Y43">
        <f t="shared" si="2"/>
        <v>0.19140699826811178</v>
      </c>
      <c r="Z43">
        <f t="shared" si="2"/>
        <v>0.19351782575696086</v>
      </c>
      <c r="AA43">
        <f t="shared" si="2"/>
        <v>0.19603517384164745</v>
      </c>
      <c r="AB43">
        <f t="shared" si="2"/>
        <v>0.19856363037325572</v>
      </c>
      <c r="AC43">
        <f t="shared" si="2"/>
        <v>0.20157057971509787</v>
      </c>
      <c r="AD43">
        <f t="shared" si="2"/>
        <v>0.204831910468062</v>
      </c>
      <c r="AE43">
        <f t="shared" si="2"/>
        <v>0.2083979445037274</v>
      </c>
      <c r="AF43">
        <f t="shared" si="2"/>
        <v>0.21246934205547682</v>
      </c>
    </row>
    <row r="44" spans="1:32" ht="12">
      <c r="A44" t="str">
        <f t="shared" si="0"/>
        <v>distillate</v>
      </c>
      <c r="B44">
        <f>1000000*$B$54*B35/(2000*1.102*1000000)*44/12</f>
        <v>0.7170726361206899</v>
      </c>
      <c r="C44">
        <f aca="true" t="shared" si="3" ref="C44:AF44">1000000*$B$54*C35/(2000*1.102*1000000)*44/12</f>
        <v>0.6146336881034485</v>
      </c>
      <c r="D44">
        <f t="shared" si="3"/>
        <v>0.7317067715517244</v>
      </c>
      <c r="E44">
        <f t="shared" si="3"/>
        <v>0.9658529384482762</v>
      </c>
      <c r="F44">
        <f t="shared" si="3"/>
        <v>0.9804870738793108</v>
      </c>
      <c r="G44">
        <f t="shared" si="3"/>
        <v>0.9439017353017244</v>
      </c>
      <c r="H44">
        <f t="shared" si="3"/>
        <v>1.0463406833189661</v>
      </c>
      <c r="I44">
        <f t="shared" si="3"/>
        <v>1.0317065478879315</v>
      </c>
      <c r="J44">
        <f t="shared" si="3"/>
        <v>1.192682037629311</v>
      </c>
      <c r="K44">
        <f t="shared" si="3"/>
        <v>1.199999105344828</v>
      </c>
      <c r="L44">
        <f t="shared" si="3"/>
        <v>1.3097551210775866</v>
      </c>
      <c r="M44">
        <f t="shared" si="3"/>
        <v>1.2323648407530257</v>
      </c>
      <c r="N44">
        <f t="shared" si="3"/>
        <v>1.1917934234529393</v>
      </c>
      <c r="O44">
        <f t="shared" si="3"/>
        <v>1.1771805787958454</v>
      </c>
      <c r="P44">
        <f t="shared" si="3"/>
        <v>1.1870796350887467</v>
      </c>
      <c r="Q44">
        <f t="shared" si="3"/>
        <v>1.1984736406250653</v>
      </c>
      <c r="R44">
        <f t="shared" si="3"/>
        <v>1.207443695828797</v>
      </c>
      <c r="S44">
        <f t="shared" si="3"/>
        <v>1.2091832705139056</v>
      </c>
      <c r="T44">
        <f t="shared" si="3"/>
        <v>1.2078384061738436</v>
      </c>
      <c r="U44">
        <f t="shared" si="3"/>
        <v>1.2056736149121456</v>
      </c>
      <c r="V44">
        <f t="shared" si="3"/>
        <v>1.2021105014565043</v>
      </c>
      <c r="W44">
        <f t="shared" si="3"/>
        <v>1.1982375051251692</v>
      </c>
      <c r="X44">
        <f t="shared" si="3"/>
        <v>1.1942451459680112</v>
      </c>
      <c r="Y44">
        <f t="shared" si="3"/>
        <v>1.1900788869012777</v>
      </c>
      <c r="Z44">
        <f t="shared" si="3"/>
        <v>1.1839831806374856</v>
      </c>
      <c r="AA44">
        <f t="shared" si="3"/>
        <v>1.1806544039652564</v>
      </c>
      <c r="AB44">
        <f t="shared" si="3"/>
        <v>1.1784971673127904</v>
      </c>
      <c r="AC44">
        <f t="shared" si="3"/>
        <v>1.1789858426069066</v>
      </c>
      <c r="AD44">
        <f t="shared" si="3"/>
        <v>1.1763101439153563</v>
      </c>
      <c r="AE44">
        <f t="shared" si="3"/>
        <v>1.1700039878230453</v>
      </c>
      <c r="AF44">
        <f t="shared" si="3"/>
        <v>1.1640382927866428</v>
      </c>
    </row>
    <row r="45" spans="1:32" ht="12">
      <c r="A45" t="str">
        <f t="shared" si="0"/>
        <v>kerosene</v>
      </c>
      <c r="B45">
        <f>1000000*$B$55*B36/(2000*1.102*1000000)*44/12</f>
        <v>0.028930842175438603</v>
      </c>
      <c r="C45">
        <f aca="true" t="shared" si="4" ref="C45:AF45">1000000*$B$55*C36/(2000*1.102*1000000)*44/12</f>
        <v>0.05062897380701755</v>
      </c>
      <c r="D45">
        <f t="shared" si="4"/>
        <v>0.028930842175438603</v>
      </c>
      <c r="E45">
        <f t="shared" si="4"/>
        <v>0.07232710543859651</v>
      </c>
      <c r="F45">
        <f t="shared" si="4"/>
        <v>0.06509439489473685</v>
      </c>
      <c r="G45">
        <f t="shared" si="4"/>
        <v>0.06509439489473685</v>
      </c>
      <c r="H45">
        <f t="shared" si="4"/>
        <v>0.057861684350877206</v>
      </c>
      <c r="I45">
        <f t="shared" si="4"/>
        <v>0.06509439489473685</v>
      </c>
      <c r="J45">
        <f t="shared" si="4"/>
        <v>0.1012579476140351</v>
      </c>
      <c r="K45">
        <f t="shared" si="4"/>
        <v>0.057861684350877206</v>
      </c>
      <c r="L45">
        <f t="shared" si="4"/>
        <v>0.057861684350877206</v>
      </c>
      <c r="M45">
        <f t="shared" si="4"/>
        <v>0.05781641399219168</v>
      </c>
      <c r="N45">
        <f t="shared" si="4"/>
        <v>0.04536415143027415</v>
      </c>
      <c r="O45">
        <f t="shared" si="4"/>
        <v>0.04714906522459672</v>
      </c>
      <c r="P45">
        <f t="shared" si="4"/>
        <v>0.04935747664028853</v>
      </c>
      <c r="Q45">
        <f t="shared" si="4"/>
        <v>0.04707006008506314</v>
      </c>
      <c r="R45">
        <f t="shared" si="4"/>
        <v>0.04591346381323754</v>
      </c>
      <c r="S45">
        <f t="shared" si="4"/>
        <v>0.04724812527538749</v>
      </c>
      <c r="T45">
        <f t="shared" si="4"/>
        <v>0.04762386569348567</v>
      </c>
      <c r="U45">
        <f t="shared" si="4"/>
        <v>0.047988973627576426</v>
      </c>
      <c r="V45">
        <f t="shared" si="4"/>
        <v>0.04812118122578913</v>
      </c>
      <c r="W45">
        <f t="shared" si="4"/>
        <v>0.047913095950911956</v>
      </c>
      <c r="X45">
        <f t="shared" si="4"/>
        <v>0.048033114006789814</v>
      </c>
      <c r="Y45">
        <f t="shared" si="4"/>
        <v>0.04834285294675745</v>
      </c>
      <c r="Z45">
        <f t="shared" si="4"/>
        <v>0.048370613072366404</v>
      </c>
      <c r="AA45">
        <f t="shared" si="4"/>
        <v>0.048788843387850805</v>
      </c>
      <c r="AB45">
        <f t="shared" si="4"/>
        <v>0.04881675477055452</v>
      </c>
      <c r="AC45">
        <f t="shared" si="4"/>
        <v>0.04910382294127486</v>
      </c>
      <c r="AD45">
        <f t="shared" si="4"/>
        <v>0.049051443499140285</v>
      </c>
      <c r="AE45">
        <f t="shared" si="4"/>
        <v>0.049124990037051584</v>
      </c>
      <c r="AF45">
        <f t="shared" si="4"/>
        <v>0.049447883895516825</v>
      </c>
    </row>
    <row r="46" spans="1:32" ht="12">
      <c r="A46" t="str">
        <f t="shared" si="0"/>
        <v>LPG</v>
      </c>
      <c r="B46">
        <f>1000000*$B$56*B37/(2000*1.102*1000000)*44/12</f>
        <v>0.037384806481124834</v>
      </c>
      <c r="C46">
        <f aca="true" t="shared" si="5" ref="C46:AF46">1000000*$B$56*C37/(2000*1.102*1000000)*44/12</f>
        <v>0.037384806481124834</v>
      </c>
      <c r="D46">
        <f t="shared" si="5"/>
        <v>0.031154005400937365</v>
      </c>
      <c r="E46">
        <f t="shared" si="5"/>
        <v>0.037384806481124834</v>
      </c>
      <c r="F46">
        <f t="shared" si="5"/>
        <v>0.037384806481124834</v>
      </c>
      <c r="G46">
        <f t="shared" si="5"/>
        <v>0.0436156075613123</v>
      </c>
      <c r="H46">
        <f t="shared" si="5"/>
        <v>0.049846408641499786</v>
      </c>
      <c r="I46">
        <f t="shared" si="5"/>
        <v>0.037384806481124834</v>
      </c>
      <c r="J46">
        <f t="shared" si="5"/>
        <v>0.0436156075613123</v>
      </c>
      <c r="K46">
        <f t="shared" si="5"/>
        <v>0.037384806481124834</v>
      </c>
      <c r="L46">
        <f t="shared" si="5"/>
        <v>0.0436156075613123</v>
      </c>
      <c r="M46">
        <f t="shared" si="5"/>
        <v>0.03921731810886437</v>
      </c>
      <c r="N46">
        <f t="shared" si="5"/>
        <v>0.03783439533037794</v>
      </c>
      <c r="O46">
        <f t="shared" si="5"/>
        <v>0.03721583319159556</v>
      </c>
      <c r="P46">
        <f t="shared" si="5"/>
        <v>0.03750845608457871</v>
      </c>
      <c r="Q46">
        <f t="shared" si="5"/>
        <v>0.03742278700035114</v>
      </c>
      <c r="R46">
        <f t="shared" si="5"/>
        <v>0.037694074227254466</v>
      </c>
      <c r="S46">
        <f t="shared" si="5"/>
        <v>0.03775323873235219</v>
      </c>
      <c r="T46">
        <f t="shared" si="5"/>
        <v>0.037989326414661996</v>
      </c>
      <c r="U46">
        <f t="shared" si="5"/>
        <v>0.03799853073866357</v>
      </c>
      <c r="V46">
        <f t="shared" si="5"/>
        <v>0.037968249014883035</v>
      </c>
      <c r="W46">
        <f t="shared" si="5"/>
        <v>0.03819060553886172</v>
      </c>
      <c r="X46">
        <f t="shared" si="5"/>
        <v>0.03831130916421274</v>
      </c>
      <c r="Y46">
        <f t="shared" si="5"/>
        <v>0.03840255608313332</v>
      </c>
      <c r="Z46">
        <f t="shared" si="5"/>
        <v>0.0385005358610371</v>
      </c>
      <c r="AA46">
        <f t="shared" si="5"/>
        <v>0.03858161713139179</v>
      </c>
      <c r="AB46">
        <f t="shared" si="5"/>
        <v>0.03867874678272178</v>
      </c>
      <c r="AC46">
        <f t="shared" si="5"/>
        <v>0.03898196935513765</v>
      </c>
      <c r="AD46">
        <f t="shared" si="5"/>
        <v>0.03895266330404949</v>
      </c>
      <c r="AE46">
        <f t="shared" si="5"/>
        <v>0.03907585632957855</v>
      </c>
      <c r="AF46">
        <f t="shared" si="5"/>
        <v>0.039198023463967994</v>
      </c>
    </row>
    <row r="47" spans="1:32" ht="12">
      <c r="A47" t="str">
        <f t="shared" si="0"/>
        <v>Motor Gasoline</v>
      </c>
      <c r="B47">
        <f>1000000*$B$57*B38/(2000*1.102*1000000)*44/12</f>
        <v>0.03559505873638839</v>
      </c>
      <c r="C47">
        <f aca="true" t="shared" si="6" ref="C47:AF47">1000000*$B$57*C38/(2000*1.102*1000000)*44/12</f>
        <v>0.021357035241833033</v>
      </c>
      <c r="D47">
        <f t="shared" si="6"/>
        <v>0.021357035241833033</v>
      </c>
      <c r="E47">
        <f t="shared" si="6"/>
        <v>0.007119011747277676</v>
      </c>
      <c r="F47">
        <f t="shared" si="6"/>
        <v>0.007119011747277676</v>
      </c>
      <c r="G47">
        <f t="shared" si="6"/>
        <v>0.007119011747277676</v>
      </c>
      <c r="H47">
        <f t="shared" si="6"/>
        <v>0.007119011747277676</v>
      </c>
      <c r="I47">
        <f t="shared" si="6"/>
        <v>0.007119011747277676</v>
      </c>
      <c r="J47">
        <f t="shared" si="6"/>
        <v>0.007119011747277676</v>
      </c>
      <c r="K47">
        <f t="shared" si="6"/>
        <v>0.007119011747277676</v>
      </c>
      <c r="L47">
        <f t="shared" si="6"/>
        <v>0.007119011747277676</v>
      </c>
      <c r="M47">
        <f t="shared" si="6"/>
        <v>0.006672181673107953</v>
      </c>
      <c r="N47">
        <f t="shared" si="6"/>
        <v>0.006826767192073623</v>
      </c>
      <c r="O47">
        <f t="shared" si="6"/>
        <v>0.004881120548203</v>
      </c>
      <c r="P47">
        <f t="shared" si="6"/>
        <v>0.004730628233537321</v>
      </c>
      <c r="Q47">
        <f t="shared" si="6"/>
        <v>0.004771386718172478</v>
      </c>
      <c r="R47">
        <f t="shared" si="6"/>
        <v>0.004778824865502804</v>
      </c>
      <c r="S47">
        <f t="shared" si="6"/>
        <v>0.004801736482142881</v>
      </c>
      <c r="T47">
        <f t="shared" si="6"/>
        <v>0.0048557575989562176</v>
      </c>
      <c r="U47">
        <f t="shared" si="6"/>
        <v>0.004847002224917965</v>
      </c>
      <c r="V47">
        <f t="shared" si="6"/>
        <v>0.00484107159693793</v>
      </c>
      <c r="W47">
        <f t="shared" si="6"/>
        <v>0.004859454918060508</v>
      </c>
      <c r="X47">
        <f t="shared" si="6"/>
        <v>0.0048728595525371595</v>
      </c>
      <c r="Y47">
        <f t="shared" si="6"/>
        <v>0.004887213259614617</v>
      </c>
      <c r="Z47">
        <f t="shared" si="6"/>
        <v>0.004900600681691448</v>
      </c>
      <c r="AA47">
        <f t="shared" si="6"/>
        <v>0.0049076854967034</v>
      </c>
      <c r="AB47">
        <f t="shared" si="6"/>
        <v>0.0049178345970042935</v>
      </c>
      <c r="AC47">
        <f t="shared" si="6"/>
        <v>0.004931398446179211</v>
      </c>
      <c r="AD47">
        <f t="shared" si="6"/>
        <v>0.004944860933444127</v>
      </c>
      <c r="AE47">
        <f t="shared" si="6"/>
        <v>0.004958748471359977</v>
      </c>
      <c r="AF47">
        <f t="shared" si="6"/>
        <v>0.0049716730711307265</v>
      </c>
    </row>
    <row r="48" spans="1:32" ht="12">
      <c r="A48" t="str">
        <f t="shared" si="0"/>
        <v>Residual Fuel</v>
      </c>
      <c r="B48">
        <f>1000000*$B$58*B39/(2000*1.102*1000000)*44/12</f>
        <v>1.0719375833623714</v>
      </c>
      <c r="C48">
        <f aca="true" t="shared" si="7" ref="C48:AF48">1000000*$B$58*C39/(2000*1.102*1000000)*44/12</f>
        <v>1.221693569273291</v>
      </c>
      <c r="D48">
        <f t="shared" si="7"/>
        <v>0.6226696256296129</v>
      </c>
      <c r="E48">
        <f t="shared" si="7"/>
        <v>0.36256712378433154</v>
      </c>
      <c r="F48">
        <f t="shared" si="7"/>
        <v>0.38621280577026623</v>
      </c>
      <c r="G48">
        <f t="shared" si="7"/>
        <v>0.18916545588747732</v>
      </c>
      <c r="H48">
        <f t="shared" si="7"/>
        <v>0.25222060784996975</v>
      </c>
      <c r="I48">
        <f t="shared" si="7"/>
        <v>0.2995119718218391</v>
      </c>
      <c r="J48">
        <f t="shared" si="7"/>
        <v>0.14975598591091954</v>
      </c>
      <c r="K48">
        <f t="shared" si="7"/>
        <v>0.06305515196249244</v>
      </c>
      <c r="L48">
        <f t="shared" si="7"/>
        <v>0.14975598591091954</v>
      </c>
      <c r="M48">
        <f t="shared" si="7"/>
        <v>0.1360375080032272</v>
      </c>
      <c r="N48">
        <f t="shared" si="7"/>
        <v>0.05531294872217627</v>
      </c>
      <c r="O48">
        <f t="shared" si="7"/>
        <v>0.05879846974950933</v>
      </c>
      <c r="P48">
        <f t="shared" si="7"/>
        <v>0.0647594696742369</v>
      </c>
      <c r="Q48">
        <f t="shared" si="7"/>
        <v>0.06455134187848115</v>
      </c>
      <c r="R48">
        <f t="shared" si="7"/>
        <v>0.07035494801314345</v>
      </c>
      <c r="S48">
        <f t="shared" si="7"/>
        <v>0.06864188444099865</v>
      </c>
      <c r="T48">
        <f t="shared" si="7"/>
        <v>0.0659533074905027</v>
      </c>
      <c r="U48">
        <f t="shared" si="7"/>
        <v>0.06858191600174394</v>
      </c>
      <c r="V48">
        <f t="shared" si="7"/>
        <v>0.06939107805102533</v>
      </c>
      <c r="W48">
        <f t="shared" si="7"/>
        <v>0.07030419324036084</v>
      </c>
      <c r="X48">
        <f t="shared" si="7"/>
        <v>0.07089084974387702</v>
      </c>
      <c r="Y48">
        <f t="shared" si="7"/>
        <v>0.07103593557076605</v>
      </c>
      <c r="Z48">
        <f t="shared" si="7"/>
        <v>0.07129187613460829</v>
      </c>
      <c r="AA48">
        <f t="shared" si="7"/>
        <v>0.07223878630494826</v>
      </c>
      <c r="AB48">
        <f t="shared" si="7"/>
        <v>0.07274696396789751</v>
      </c>
      <c r="AC48">
        <f t="shared" si="7"/>
        <v>0.07350666572646267</v>
      </c>
      <c r="AD48">
        <f t="shared" si="7"/>
        <v>0.07406040638920117</v>
      </c>
      <c r="AE48">
        <f t="shared" si="7"/>
        <v>0.07464441162730838</v>
      </c>
      <c r="AF48">
        <f t="shared" si="7"/>
        <v>0.07542155774313121</v>
      </c>
    </row>
    <row r="49" spans="1:32" ht="12">
      <c r="A49" t="s">
        <v>25</v>
      </c>
      <c r="B49">
        <f>SUM(B42:B48)</f>
        <v>2.0677126287736236</v>
      </c>
      <c r="C49">
        <f aca="true" t="shared" si="8" ref="C49:AF49">SUM(C42:C48)</f>
        <v>2.0753908589818817</v>
      </c>
      <c r="D49">
        <f t="shared" si="8"/>
        <v>1.6199080643918635</v>
      </c>
      <c r="E49">
        <f t="shared" si="8"/>
        <v>1.6154101871538415</v>
      </c>
      <c r="F49">
        <f t="shared" si="8"/>
        <v>1.6132889613425894</v>
      </c>
      <c r="G49">
        <f t="shared" si="8"/>
        <v>1.3911942403705988</v>
      </c>
      <c r="H49">
        <f t="shared" si="8"/>
        <v>1.560993597294858</v>
      </c>
      <c r="I49">
        <f t="shared" si="8"/>
        <v>1.5990362670355718</v>
      </c>
      <c r="J49">
        <f t="shared" si="8"/>
        <v>1.636728625440926</v>
      </c>
      <c r="K49">
        <f t="shared" si="8"/>
        <v>1.5130249612728677</v>
      </c>
      <c r="L49">
        <f t="shared" si="8"/>
        <v>1.7369412776670297</v>
      </c>
      <c r="M49">
        <f t="shared" si="8"/>
        <v>1.6427343340512064</v>
      </c>
      <c r="N49">
        <f t="shared" si="8"/>
        <v>1.5041256667549954</v>
      </c>
      <c r="O49">
        <f t="shared" si="8"/>
        <v>1.5015171428058616</v>
      </c>
      <c r="P49">
        <f t="shared" si="8"/>
        <v>1.5248645541117913</v>
      </c>
      <c r="Q49">
        <f t="shared" si="8"/>
        <v>1.5371908638619352</v>
      </c>
      <c r="R49">
        <f t="shared" si="8"/>
        <v>1.5539210425267906</v>
      </c>
      <c r="S49">
        <f t="shared" si="8"/>
        <v>1.5578692906023133</v>
      </c>
      <c r="T49">
        <f t="shared" si="8"/>
        <v>1.5566412282101245</v>
      </c>
      <c r="U49">
        <f t="shared" si="8"/>
        <v>1.5592701738014743</v>
      </c>
      <c r="V49">
        <f t="shared" si="8"/>
        <v>1.5583580294623567</v>
      </c>
      <c r="W49">
        <f t="shared" si="8"/>
        <v>1.5572516878658718</v>
      </c>
      <c r="X49">
        <f t="shared" si="8"/>
        <v>1.5559330907437807</v>
      </c>
      <c r="Y49">
        <f t="shared" si="8"/>
        <v>1.554281155927572</v>
      </c>
      <c r="Z49">
        <f t="shared" si="8"/>
        <v>1.550754718268241</v>
      </c>
      <c r="AA49">
        <f t="shared" si="8"/>
        <v>1.5514793505145414</v>
      </c>
      <c r="AB49">
        <f t="shared" si="8"/>
        <v>1.5525397322308279</v>
      </c>
      <c r="AC49">
        <f t="shared" si="8"/>
        <v>1.55748898014113</v>
      </c>
      <c r="AD49">
        <f t="shared" si="8"/>
        <v>1.5585853499136482</v>
      </c>
      <c r="AE49">
        <f t="shared" si="8"/>
        <v>1.556734569533852</v>
      </c>
      <c r="AF49">
        <f t="shared" si="8"/>
        <v>1.5561668588001556</v>
      </c>
    </row>
    <row r="51" ht="12">
      <c r="A51" t="s">
        <v>328</v>
      </c>
    </row>
    <row r="52" spans="1:2" ht="12">
      <c r="A52" t="str">
        <f>A42</f>
        <v>Coal</v>
      </c>
      <c r="B52">
        <v>57.81818181818181</v>
      </c>
    </row>
    <row r="53" spans="1:2" ht="12">
      <c r="A53" t="str">
        <f aca="true" t="shared" si="9" ref="A53:A58">A43</f>
        <v>Natural Gas</v>
      </c>
      <c r="B53">
        <f>NatGasCC</f>
        <v>31.900894810000004</v>
      </c>
    </row>
    <row r="54" spans="1:2" ht="12">
      <c r="A54" t="str">
        <f t="shared" si="9"/>
        <v>distillate</v>
      </c>
      <c r="B54">
        <v>43.98222885000001</v>
      </c>
    </row>
    <row r="55" spans="1:2" ht="12">
      <c r="A55" t="str">
        <f t="shared" si="9"/>
        <v>kerosene</v>
      </c>
      <c r="B55">
        <v>43.47516556000001</v>
      </c>
    </row>
    <row r="56" spans="1:2" ht="12">
      <c r="A56" t="str">
        <f t="shared" si="9"/>
        <v>LPG</v>
      </c>
      <c r="B56">
        <v>37.452778856545066</v>
      </c>
    </row>
    <row r="57" spans="1:2" ht="12">
      <c r="A57" t="str">
        <f t="shared" si="9"/>
        <v>Motor Gasoline</v>
      </c>
      <c r="B57">
        <v>42.79173243</v>
      </c>
    </row>
    <row r="58" spans="1:2" ht="12">
      <c r="A58" t="str">
        <f t="shared" si="9"/>
        <v>Residual Fuel</v>
      </c>
      <c r="B58">
        <f>ResidCC</f>
        <v>47.377348270000006</v>
      </c>
    </row>
  </sheetData>
  <mergeCells count="35">
    <mergeCell ref="G7:G8"/>
    <mergeCell ref="J7:J8"/>
    <mergeCell ref="R9:S9"/>
    <mergeCell ref="R6:S6"/>
    <mergeCell ref="R7:S7"/>
    <mergeCell ref="R8:S8"/>
    <mergeCell ref="A11:U11"/>
    <mergeCell ref="B9:C10"/>
    <mergeCell ref="E9:J10"/>
    <mergeCell ref="K9:L9"/>
    <mergeCell ref="K10:L10"/>
    <mergeCell ref="T2:U10"/>
    <mergeCell ref="F7:F8"/>
    <mergeCell ref="R2:S2"/>
    <mergeCell ref="R3:S3"/>
    <mergeCell ref="R4:S4"/>
    <mergeCell ref="R5:S5"/>
    <mergeCell ref="P8:Q8"/>
    <mergeCell ref="R10:S10"/>
    <mergeCell ref="P9:Q9"/>
    <mergeCell ref="P10:Q10"/>
    <mergeCell ref="P4:Q4"/>
    <mergeCell ref="P5:Q5"/>
    <mergeCell ref="P6:Q6"/>
    <mergeCell ref="P7:Q7"/>
    <mergeCell ref="A13:G13"/>
    <mergeCell ref="A1:U1"/>
    <mergeCell ref="A2:A10"/>
    <mergeCell ref="B2:C8"/>
    <mergeCell ref="E2:J6"/>
    <mergeCell ref="K2:L8"/>
    <mergeCell ref="M2:N10"/>
    <mergeCell ref="O2:O8"/>
    <mergeCell ref="P2:Q2"/>
    <mergeCell ref="P3:Q3"/>
  </mergeCells>
  <hyperlinks>
    <hyperlink ref="A1" location="footnotes" display="footnotes"/>
  </hyperlinks>
  <printOptions/>
  <pageMargins left="0.75" right="0.75" top="1" bottom="1"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AF60"/>
  <sheetViews>
    <sheetView workbookViewId="0" topLeftCell="A11">
      <pane xSplit="1" ySplit="21" topLeftCell="B32" activePane="bottomRight" state="frozen"/>
      <selection pane="topLeft" activeCell="A11" sqref="A11"/>
      <selection pane="topRight" activeCell="B11" sqref="B11"/>
      <selection pane="bottomLeft" activeCell="A30" sqref="A30"/>
      <selection pane="bottomRight" activeCell="D16" sqref="D16"/>
    </sheetView>
  </sheetViews>
  <sheetFormatPr defaultColWidth="11.421875" defaultRowHeight="12.75"/>
  <cols>
    <col min="1" max="16384" width="8.8515625" style="0" customWidth="1"/>
  </cols>
  <sheetData>
    <row r="1" spans="1:27" ht="12.75" customHeight="1">
      <c r="A1" s="145" t="s">
        <v>94</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7"/>
    </row>
    <row r="2" spans="1:27" ht="12">
      <c r="A2" s="148" t="s">
        <v>12</v>
      </c>
      <c r="B2" s="151" t="s">
        <v>13</v>
      </c>
      <c r="C2" s="152"/>
      <c r="D2" s="5"/>
      <c r="E2" s="151" t="s">
        <v>16</v>
      </c>
      <c r="F2" s="157"/>
      <c r="G2" s="157"/>
      <c r="H2" s="157"/>
      <c r="I2" s="157"/>
      <c r="J2" s="157"/>
      <c r="K2" s="157"/>
      <c r="L2" s="157"/>
      <c r="M2" s="157"/>
      <c r="N2" s="152"/>
      <c r="O2" s="160"/>
      <c r="P2" s="161"/>
      <c r="Q2" s="160"/>
      <c r="R2" s="161"/>
      <c r="S2" s="151" t="s">
        <v>101</v>
      </c>
      <c r="T2" s="152"/>
      <c r="U2" s="148" t="s">
        <v>20</v>
      </c>
      <c r="V2" s="160"/>
      <c r="W2" s="161"/>
      <c r="X2" s="151" t="s">
        <v>102</v>
      </c>
      <c r="Y2" s="152"/>
      <c r="Z2" s="151" t="s">
        <v>25</v>
      </c>
      <c r="AA2" s="152"/>
    </row>
    <row r="3" spans="1:27" ht="12">
      <c r="A3" s="149"/>
      <c r="B3" s="153"/>
      <c r="C3" s="154"/>
      <c r="D3" s="6"/>
      <c r="E3" s="153"/>
      <c r="F3" s="158"/>
      <c r="G3" s="158"/>
      <c r="H3" s="158"/>
      <c r="I3" s="158"/>
      <c r="J3" s="158"/>
      <c r="K3" s="158"/>
      <c r="L3" s="158"/>
      <c r="M3" s="158"/>
      <c r="N3" s="154"/>
      <c r="O3" s="153" t="s">
        <v>95</v>
      </c>
      <c r="P3" s="154"/>
      <c r="Q3" s="162"/>
      <c r="R3" s="163"/>
      <c r="S3" s="153"/>
      <c r="T3" s="154"/>
      <c r="U3" s="149"/>
      <c r="V3" s="162"/>
      <c r="W3" s="163"/>
      <c r="X3" s="153" t="s">
        <v>103</v>
      </c>
      <c r="Y3" s="154"/>
      <c r="Z3" s="153"/>
      <c r="AA3" s="154"/>
    </row>
    <row r="4" spans="1:27" ht="12">
      <c r="A4" s="149"/>
      <c r="B4" s="153"/>
      <c r="C4" s="154"/>
      <c r="D4" s="7" t="s">
        <v>14</v>
      </c>
      <c r="E4" s="153"/>
      <c r="F4" s="158"/>
      <c r="G4" s="158"/>
      <c r="H4" s="158"/>
      <c r="I4" s="158"/>
      <c r="J4" s="158"/>
      <c r="K4" s="158"/>
      <c r="L4" s="158"/>
      <c r="M4" s="158"/>
      <c r="N4" s="154"/>
      <c r="O4" s="153" t="s">
        <v>96</v>
      </c>
      <c r="P4" s="154"/>
      <c r="Q4" s="162"/>
      <c r="R4" s="163"/>
      <c r="S4" s="153"/>
      <c r="T4" s="154"/>
      <c r="U4" s="149"/>
      <c r="V4" s="162"/>
      <c r="W4" s="163"/>
      <c r="X4" s="153" t="s">
        <v>22</v>
      </c>
      <c r="Y4" s="154"/>
      <c r="Z4" s="153"/>
      <c r="AA4" s="154"/>
    </row>
    <row r="5" spans="1:27" ht="12">
      <c r="A5" s="149"/>
      <c r="B5" s="153"/>
      <c r="C5" s="154"/>
      <c r="D5" s="7" t="s">
        <v>15</v>
      </c>
      <c r="E5" s="153"/>
      <c r="F5" s="158"/>
      <c r="G5" s="158"/>
      <c r="H5" s="158"/>
      <c r="I5" s="158"/>
      <c r="J5" s="158"/>
      <c r="K5" s="158"/>
      <c r="L5" s="158"/>
      <c r="M5" s="158"/>
      <c r="N5" s="154"/>
      <c r="O5" s="153" t="s">
        <v>97</v>
      </c>
      <c r="P5" s="154"/>
      <c r="Q5" s="162"/>
      <c r="R5" s="163"/>
      <c r="S5" s="153"/>
      <c r="T5" s="154"/>
      <c r="U5" s="149"/>
      <c r="V5" s="162"/>
      <c r="W5" s="163"/>
      <c r="X5" s="153" t="s">
        <v>104</v>
      </c>
      <c r="Y5" s="154"/>
      <c r="Z5" s="153"/>
      <c r="AA5" s="154"/>
    </row>
    <row r="6" spans="1:27" ht="12">
      <c r="A6" s="149"/>
      <c r="B6" s="153"/>
      <c r="C6" s="154"/>
      <c r="D6" s="7"/>
      <c r="E6" s="155"/>
      <c r="F6" s="159"/>
      <c r="G6" s="159"/>
      <c r="H6" s="159"/>
      <c r="I6" s="159"/>
      <c r="J6" s="159"/>
      <c r="K6" s="159"/>
      <c r="L6" s="159"/>
      <c r="M6" s="159"/>
      <c r="N6" s="156"/>
      <c r="O6" s="153"/>
      <c r="P6" s="154"/>
      <c r="Q6" s="153" t="s">
        <v>98</v>
      </c>
      <c r="R6" s="154"/>
      <c r="S6" s="153"/>
      <c r="T6" s="154"/>
      <c r="U6" s="149"/>
      <c r="V6" s="162"/>
      <c r="W6" s="163"/>
      <c r="X6" s="153"/>
      <c r="Y6" s="154"/>
      <c r="Z6" s="153"/>
      <c r="AA6" s="154"/>
    </row>
    <row r="7" spans="1:27" ht="12">
      <c r="A7" s="149"/>
      <c r="B7" s="153"/>
      <c r="C7" s="154"/>
      <c r="D7" s="7"/>
      <c r="E7" s="1" t="s">
        <v>105</v>
      </c>
      <c r="F7" s="1" t="s">
        <v>26</v>
      </c>
      <c r="G7" s="1" t="s">
        <v>107</v>
      </c>
      <c r="H7" s="148" t="s">
        <v>29</v>
      </c>
      <c r="I7" s="1" t="s">
        <v>109</v>
      </c>
      <c r="J7" s="1" t="s">
        <v>3</v>
      </c>
      <c r="K7" s="151" t="s">
        <v>5</v>
      </c>
      <c r="L7" s="152"/>
      <c r="M7" s="148" t="s">
        <v>111</v>
      </c>
      <c r="N7" s="148" t="s">
        <v>25</v>
      </c>
      <c r="O7" s="153"/>
      <c r="P7" s="154"/>
      <c r="Q7" s="153" t="s">
        <v>99</v>
      </c>
      <c r="R7" s="154"/>
      <c r="S7" s="153"/>
      <c r="T7" s="154"/>
      <c r="U7" s="149"/>
      <c r="V7" s="153" t="s">
        <v>21</v>
      </c>
      <c r="W7" s="154"/>
      <c r="X7" s="153"/>
      <c r="Y7" s="154"/>
      <c r="Z7" s="153"/>
      <c r="AA7" s="154"/>
    </row>
    <row r="8" spans="1:27" ht="12">
      <c r="A8" s="149"/>
      <c r="B8" s="155"/>
      <c r="C8" s="156"/>
      <c r="D8" s="8"/>
      <c r="E8" s="8" t="s">
        <v>106</v>
      </c>
      <c r="F8" s="8" t="s">
        <v>27</v>
      </c>
      <c r="G8" s="8" t="s">
        <v>108</v>
      </c>
      <c r="H8" s="150"/>
      <c r="I8" s="8" t="s">
        <v>110</v>
      </c>
      <c r="J8" s="8" t="s">
        <v>4</v>
      </c>
      <c r="K8" s="155" t="s">
        <v>27</v>
      </c>
      <c r="L8" s="156"/>
      <c r="M8" s="150"/>
      <c r="N8" s="150"/>
      <c r="O8" s="155"/>
      <c r="P8" s="156"/>
      <c r="Q8" s="153" t="s">
        <v>100</v>
      </c>
      <c r="R8" s="154"/>
      <c r="S8" s="153"/>
      <c r="T8" s="154"/>
      <c r="U8" s="150"/>
      <c r="V8" s="153" t="s">
        <v>22</v>
      </c>
      <c r="W8" s="154"/>
      <c r="X8" s="155"/>
      <c r="Y8" s="156"/>
      <c r="Z8" s="153"/>
      <c r="AA8" s="154"/>
    </row>
    <row r="9" spans="1:27" ht="12">
      <c r="A9" s="149"/>
      <c r="B9" s="151" t="s">
        <v>34</v>
      </c>
      <c r="C9" s="152"/>
      <c r="D9" s="1" t="s">
        <v>31</v>
      </c>
      <c r="E9" s="151" t="s">
        <v>33</v>
      </c>
      <c r="F9" s="157"/>
      <c r="G9" s="157"/>
      <c r="H9" s="157"/>
      <c r="I9" s="157"/>
      <c r="J9" s="157"/>
      <c r="K9" s="157"/>
      <c r="L9" s="157"/>
      <c r="M9" s="157"/>
      <c r="N9" s="152"/>
      <c r="O9" s="151" t="s">
        <v>6</v>
      </c>
      <c r="P9" s="152"/>
      <c r="Q9" s="153"/>
      <c r="R9" s="154"/>
      <c r="S9" s="153"/>
      <c r="T9" s="154"/>
      <c r="U9" s="1" t="s">
        <v>6</v>
      </c>
      <c r="V9" s="153"/>
      <c r="W9" s="154"/>
      <c r="X9" s="151" t="s">
        <v>6</v>
      </c>
      <c r="Y9" s="152"/>
      <c r="Z9" s="153"/>
      <c r="AA9" s="154"/>
    </row>
    <row r="10" spans="1:27" ht="12">
      <c r="A10" s="150"/>
      <c r="B10" s="155" t="s">
        <v>112</v>
      </c>
      <c r="C10" s="156"/>
      <c r="D10" s="8" t="s">
        <v>32</v>
      </c>
      <c r="E10" s="155"/>
      <c r="F10" s="159"/>
      <c r="G10" s="159"/>
      <c r="H10" s="159"/>
      <c r="I10" s="159"/>
      <c r="J10" s="159"/>
      <c r="K10" s="159"/>
      <c r="L10" s="159"/>
      <c r="M10" s="159"/>
      <c r="N10" s="156"/>
      <c r="O10" s="155" t="s">
        <v>113</v>
      </c>
      <c r="P10" s="156"/>
      <c r="Q10" s="155"/>
      <c r="R10" s="156"/>
      <c r="S10" s="155"/>
      <c r="T10" s="156"/>
      <c r="U10" s="8" t="s">
        <v>113</v>
      </c>
      <c r="V10" s="155"/>
      <c r="W10" s="156"/>
      <c r="X10" s="155" t="s">
        <v>113</v>
      </c>
      <c r="Y10" s="156"/>
      <c r="Z10" s="155"/>
      <c r="AA10" s="156"/>
    </row>
    <row r="11" spans="1:27" ht="21" customHeight="1">
      <c r="A11" s="164" t="s">
        <v>363</v>
      </c>
      <c r="B11" s="167"/>
      <c r="C11" s="167"/>
      <c r="D11" s="167"/>
      <c r="E11" s="167"/>
      <c r="F11" s="167"/>
      <c r="G11" s="167"/>
      <c r="H11" s="138"/>
      <c r="I11" s="138"/>
      <c r="J11" s="138"/>
      <c r="K11" s="138"/>
      <c r="L11" s="138"/>
      <c r="M11" s="138"/>
      <c r="N11" s="138"/>
      <c r="O11" s="138"/>
      <c r="P11" s="138"/>
      <c r="Q11" s="138"/>
      <c r="R11" s="138"/>
      <c r="S11" s="138"/>
      <c r="T11" s="138"/>
      <c r="U11" s="138"/>
      <c r="V11" s="138"/>
      <c r="W11" s="138"/>
      <c r="X11" s="138"/>
      <c r="Y11" s="138"/>
      <c r="Z11" s="138"/>
      <c r="AA11" s="137"/>
    </row>
    <row r="12" spans="1:27" ht="12">
      <c r="A12" s="164" t="s">
        <v>39</v>
      </c>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6"/>
    </row>
    <row r="13" spans="1:27" ht="12">
      <c r="A13" s="11">
        <v>1990</v>
      </c>
      <c r="B13" s="13">
        <v>9.3</v>
      </c>
      <c r="C13" s="14" t="s">
        <v>37</v>
      </c>
      <c r="D13" s="13">
        <v>2</v>
      </c>
      <c r="E13" s="13">
        <v>4.3</v>
      </c>
      <c r="F13" s="13">
        <v>4.1</v>
      </c>
      <c r="G13" s="13">
        <v>0.2</v>
      </c>
      <c r="H13" s="13">
        <v>1.3</v>
      </c>
      <c r="I13" s="13">
        <v>0.4</v>
      </c>
      <c r="J13" s="13">
        <v>0.5</v>
      </c>
      <c r="K13" s="13">
        <v>30.5</v>
      </c>
      <c r="L13" s="12"/>
      <c r="M13" s="13">
        <v>0</v>
      </c>
      <c r="N13" s="13">
        <v>41.3</v>
      </c>
      <c r="O13" s="13">
        <v>20.6</v>
      </c>
      <c r="P13" s="14" t="s">
        <v>115</v>
      </c>
      <c r="Q13" s="13">
        <v>108.6</v>
      </c>
      <c r="R13" s="14" t="s">
        <v>37</v>
      </c>
      <c r="S13" s="13">
        <v>0</v>
      </c>
      <c r="T13" s="14" t="s">
        <v>114</v>
      </c>
      <c r="U13" s="13">
        <v>16.2</v>
      </c>
      <c r="V13" s="13">
        <v>198.1</v>
      </c>
      <c r="W13" s="14" t="s">
        <v>115</v>
      </c>
      <c r="X13" s="13">
        <v>35.4</v>
      </c>
      <c r="Y13" s="14" t="s">
        <v>37</v>
      </c>
      <c r="Z13" s="13">
        <v>233.4</v>
      </c>
      <c r="AA13" s="14" t="s">
        <v>115</v>
      </c>
    </row>
    <row r="14" spans="1:27" ht="12">
      <c r="A14" s="11">
        <v>1991</v>
      </c>
      <c r="B14" s="13">
        <v>15.1</v>
      </c>
      <c r="C14" s="14" t="s">
        <v>37</v>
      </c>
      <c r="D14" s="13">
        <v>2.2</v>
      </c>
      <c r="E14" s="13">
        <v>6.6</v>
      </c>
      <c r="F14" s="13">
        <v>4.5</v>
      </c>
      <c r="G14" s="13">
        <v>0.1</v>
      </c>
      <c r="H14" s="13">
        <v>1.3</v>
      </c>
      <c r="I14" s="13">
        <v>0.4</v>
      </c>
      <c r="J14" s="13">
        <v>0.5</v>
      </c>
      <c r="K14" s="13">
        <v>33.5</v>
      </c>
      <c r="L14" s="12"/>
      <c r="M14" s="13">
        <v>0.8</v>
      </c>
      <c r="N14" s="13">
        <v>47.7</v>
      </c>
      <c r="O14" s="13">
        <v>19.1</v>
      </c>
      <c r="P14" s="14" t="s">
        <v>37</v>
      </c>
      <c r="Q14" s="13">
        <v>113.4</v>
      </c>
      <c r="R14" s="14" t="s">
        <v>37</v>
      </c>
      <c r="S14" s="13">
        <v>0</v>
      </c>
      <c r="T14" s="12"/>
      <c r="U14" s="13">
        <v>16.1</v>
      </c>
      <c r="V14" s="13">
        <v>213.5</v>
      </c>
      <c r="W14" s="14" t="s">
        <v>37</v>
      </c>
      <c r="X14" s="13">
        <v>34.7</v>
      </c>
      <c r="Y14" s="14" t="s">
        <v>37</v>
      </c>
      <c r="Z14" s="13">
        <v>248.2</v>
      </c>
      <c r="AA14" s="14" t="s">
        <v>37</v>
      </c>
    </row>
    <row r="15" spans="1:27" ht="12">
      <c r="A15" s="11">
        <v>1992</v>
      </c>
      <c r="B15" s="13">
        <v>26.6</v>
      </c>
      <c r="C15" s="14" t="s">
        <v>37</v>
      </c>
      <c r="D15" s="13">
        <v>2.1</v>
      </c>
      <c r="E15" s="13">
        <v>7.1</v>
      </c>
      <c r="F15" s="13">
        <v>4.4</v>
      </c>
      <c r="G15" s="13">
        <v>0.1</v>
      </c>
      <c r="H15" s="13">
        <v>1.1</v>
      </c>
      <c r="I15" s="13">
        <v>0.4</v>
      </c>
      <c r="J15" s="13">
        <v>0.5</v>
      </c>
      <c r="K15" s="13">
        <v>37.9</v>
      </c>
      <c r="L15" s="12"/>
      <c r="M15" s="13">
        <v>0.8</v>
      </c>
      <c r="N15" s="13">
        <v>52.2</v>
      </c>
      <c r="O15" s="13">
        <v>18.6</v>
      </c>
      <c r="P15" s="12"/>
      <c r="Q15" s="13">
        <v>117.9</v>
      </c>
      <c r="R15" s="14" t="s">
        <v>37</v>
      </c>
      <c r="S15" s="13">
        <v>0</v>
      </c>
      <c r="T15" s="12"/>
      <c r="U15" s="13">
        <v>16.2</v>
      </c>
      <c r="V15" s="13">
        <v>233.6</v>
      </c>
      <c r="W15" s="14" t="s">
        <v>37</v>
      </c>
      <c r="X15" s="13">
        <v>34.4</v>
      </c>
      <c r="Y15" s="14" t="s">
        <v>37</v>
      </c>
      <c r="Z15" s="13">
        <v>268</v>
      </c>
      <c r="AA15" s="14" t="s">
        <v>37</v>
      </c>
    </row>
    <row r="16" spans="1:27" ht="12">
      <c r="A16" s="11">
        <v>1993</v>
      </c>
      <c r="B16" s="13">
        <v>16.7</v>
      </c>
      <c r="C16" s="14" t="s">
        <v>37</v>
      </c>
      <c r="D16" s="13">
        <v>1.8</v>
      </c>
      <c r="E16" s="13">
        <v>7.2</v>
      </c>
      <c r="F16" s="13">
        <v>7.3</v>
      </c>
      <c r="G16" s="13">
        <v>0.3</v>
      </c>
      <c r="H16" s="13">
        <v>0.8</v>
      </c>
      <c r="I16" s="13">
        <v>0.4</v>
      </c>
      <c r="J16" s="13">
        <v>0.8</v>
      </c>
      <c r="K16" s="13">
        <v>43.7</v>
      </c>
      <c r="L16" s="12"/>
      <c r="M16" s="13">
        <v>0.8</v>
      </c>
      <c r="N16" s="13">
        <v>61.3</v>
      </c>
      <c r="O16" s="13">
        <v>17.2</v>
      </c>
      <c r="P16" s="12"/>
      <c r="Q16" s="13">
        <v>119.1</v>
      </c>
      <c r="R16" s="14" t="s">
        <v>37</v>
      </c>
      <c r="S16" s="13">
        <v>0</v>
      </c>
      <c r="T16" s="12"/>
      <c r="U16" s="13">
        <v>17.2</v>
      </c>
      <c r="V16" s="13">
        <v>233.4</v>
      </c>
      <c r="W16" s="14" t="s">
        <v>37</v>
      </c>
      <c r="X16" s="13">
        <v>36.1</v>
      </c>
      <c r="Y16" s="14" t="s">
        <v>37</v>
      </c>
      <c r="Z16" s="13">
        <v>269.5</v>
      </c>
      <c r="AA16" s="14" t="s">
        <v>37</v>
      </c>
    </row>
    <row r="17" spans="1:27" ht="12">
      <c r="A17" s="11">
        <v>1994</v>
      </c>
      <c r="B17" s="13">
        <v>17.5</v>
      </c>
      <c r="C17" s="14" t="s">
        <v>37</v>
      </c>
      <c r="D17" s="13">
        <v>1.8</v>
      </c>
      <c r="E17" s="13">
        <v>3.2</v>
      </c>
      <c r="F17" s="13">
        <v>8.2</v>
      </c>
      <c r="G17" s="13">
        <v>0.4</v>
      </c>
      <c r="H17" s="13">
        <v>0.7</v>
      </c>
      <c r="I17" s="13">
        <v>0.4</v>
      </c>
      <c r="J17" s="13">
        <v>0.9</v>
      </c>
      <c r="K17" s="13">
        <v>57.9</v>
      </c>
      <c r="L17" s="12"/>
      <c r="M17" s="13">
        <v>0.9</v>
      </c>
      <c r="N17" s="13">
        <v>72.5</v>
      </c>
      <c r="O17" s="13">
        <v>18.9</v>
      </c>
      <c r="P17" s="12"/>
      <c r="Q17" s="13">
        <v>115.2</v>
      </c>
      <c r="R17" s="14" t="s">
        <v>37</v>
      </c>
      <c r="S17" s="13">
        <v>0</v>
      </c>
      <c r="T17" s="12"/>
      <c r="U17" s="13">
        <v>16.9</v>
      </c>
      <c r="V17" s="13">
        <v>242.8</v>
      </c>
      <c r="W17" s="14" t="s">
        <v>37</v>
      </c>
      <c r="X17" s="13">
        <v>35</v>
      </c>
      <c r="Y17" s="14" t="s">
        <v>37</v>
      </c>
      <c r="Z17" s="13">
        <v>277.8</v>
      </c>
      <c r="AA17" s="14" t="s">
        <v>37</v>
      </c>
    </row>
    <row r="18" spans="1:27" ht="12">
      <c r="A18" s="11">
        <v>1995</v>
      </c>
      <c r="B18" s="13">
        <v>10.9</v>
      </c>
      <c r="C18" s="14" t="s">
        <v>37</v>
      </c>
      <c r="D18" s="13">
        <v>2</v>
      </c>
      <c r="E18" s="13">
        <v>3.2</v>
      </c>
      <c r="F18" s="13">
        <v>6.8</v>
      </c>
      <c r="G18" s="13">
        <v>0.2</v>
      </c>
      <c r="H18" s="13">
        <v>0.8</v>
      </c>
      <c r="I18" s="13">
        <v>0.4</v>
      </c>
      <c r="J18" s="13">
        <v>0.9</v>
      </c>
      <c r="K18" s="13">
        <v>47.1</v>
      </c>
      <c r="L18" s="12"/>
      <c r="M18" s="13">
        <v>0.8</v>
      </c>
      <c r="N18" s="13">
        <v>60.1</v>
      </c>
      <c r="O18" s="13">
        <v>17.5</v>
      </c>
      <c r="P18" s="14" t="s">
        <v>37</v>
      </c>
      <c r="Q18" s="13">
        <v>120.9</v>
      </c>
      <c r="R18" s="14" t="s">
        <v>37</v>
      </c>
      <c r="S18" s="13">
        <v>0</v>
      </c>
      <c r="T18" s="12"/>
      <c r="U18" s="13">
        <v>16.9</v>
      </c>
      <c r="V18" s="13">
        <v>228.4</v>
      </c>
      <c r="W18" s="14" t="s">
        <v>37</v>
      </c>
      <c r="X18" s="13">
        <v>35.1</v>
      </c>
      <c r="Y18" s="14" t="s">
        <v>37</v>
      </c>
      <c r="Z18" s="13">
        <v>263.5</v>
      </c>
      <c r="AA18" s="14" t="s">
        <v>37</v>
      </c>
    </row>
    <row r="19" spans="1:27" ht="12">
      <c r="A19" s="11">
        <v>1996</v>
      </c>
      <c r="B19" s="13">
        <v>9.7</v>
      </c>
      <c r="C19" s="14" t="s">
        <v>37</v>
      </c>
      <c r="D19" s="13">
        <v>2.2</v>
      </c>
      <c r="E19" s="13">
        <v>2.5</v>
      </c>
      <c r="F19" s="13">
        <v>7.9</v>
      </c>
      <c r="G19" s="13">
        <v>0.1</v>
      </c>
      <c r="H19" s="13">
        <v>1</v>
      </c>
      <c r="I19" s="13">
        <v>0.4</v>
      </c>
      <c r="J19" s="13">
        <v>0.9</v>
      </c>
      <c r="K19" s="13">
        <v>49.4</v>
      </c>
      <c r="L19" s="12"/>
      <c r="M19" s="13">
        <v>6.1</v>
      </c>
      <c r="N19" s="13">
        <v>68.3</v>
      </c>
      <c r="O19" s="13">
        <v>21.1</v>
      </c>
      <c r="P19" s="14" t="s">
        <v>37</v>
      </c>
      <c r="Q19" s="13">
        <v>136.3</v>
      </c>
      <c r="R19" s="14" t="s">
        <v>37</v>
      </c>
      <c r="S19" s="13">
        <v>0</v>
      </c>
      <c r="T19" s="12"/>
      <c r="U19" s="13">
        <v>16.3</v>
      </c>
      <c r="V19" s="13">
        <v>253.9</v>
      </c>
      <c r="W19" s="14" t="s">
        <v>37</v>
      </c>
      <c r="X19" s="13">
        <v>33.8</v>
      </c>
      <c r="Y19" s="14" t="s">
        <v>37</v>
      </c>
      <c r="Z19" s="13">
        <v>287.7</v>
      </c>
      <c r="AA19" s="14" t="s">
        <v>37</v>
      </c>
    </row>
    <row r="20" spans="1:27" ht="12">
      <c r="A20" s="11">
        <v>1997</v>
      </c>
      <c r="B20" s="13">
        <v>8.9</v>
      </c>
      <c r="C20" s="14" t="s">
        <v>37</v>
      </c>
      <c r="D20" s="13">
        <v>2.6</v>
      </c>
      <c r="E20" s="13">
        <v>3.7</v>
      </c>
      <c r="F20" s="13">
        <v>7.5</v>
      </c>
      <c r="G20" s="13">
        <v>0.2</v>
      </c>
      <c r="H20" s="13">
        <v>0.3</v>
      </c>
      <c r="I20" s="13">
        <v>0.4</v>
      </c>
      <c r="J20" s="13">
        <v>0.9</v>
      </c>
      <c r="K20" s="13">
        <v>42.9</v>
      </c>
      <c r="L20" s="12"/>
      <c r="M20" s="13">
        <v>6.7</v>
      </c>
      <c r="N20" s="13">
        <v>62.7</v>
      </c>
      <c r="O20" s="13">
        <v>19.1</v>
      </c>
      <c r="P20" s="14" t="s">
        <v>37</v>
      </c>
      <c r="Q20" s="13">
        <v>136.8</v>
      </c>
      <c r="R20" s="14" t="s">
        <v>37</v>
      </c>
      <c r="S20" s="13">
        <v>0</v>
      </c>
      <c r="T20" s="12"/>
      <c r="U20" s="13">
        <v>16.9</v>
      </c>
      <c r="V20" s="13">
        <v>246.9</v>
      </c>
      <c r="W20" s="14" t="s">
        <v>37</v>
      </c>
      <c r="X20" s="13">
        <v>35</v>
      </c>
      <c r="Y20" s="14" t="s">
        <v>37</v>
      </c>
      <c r="Z20" s="13">
        <v>281.9</v>
      </c>
      <c r="AA20" s="14" t="s">
        <v>37</v>
      </c>
    </row>
    <row r="21" spans="1:27" ht="12">
      <c r="A21" s="11">
        <v>1998</v>
      </c>
      <c r="B21" s="13">
        <v>7.2</v>
      </c>
      <c r="C21" s="14" t="s">
        <v>37</v>
      </c>
      <c r="D21" s="13">
        <v>2.3</v>
      </c>
      <c r="E21" s="13">
        <v>2</v>
      </c>
      <c r="F21" s="13">
        <v>8</v>
      </c>
      <c r="G21" s="13">
        <v>0.3</v>
      </c>
      <c r="H21" s="13">
        <v>0.5</v>
      </c>
      <c r="I21" s="13">
        <v>0.4</v>
      </c>
      <c r="J21" s="13">
        <v>0.6</v>
      </c>
      <c r="K21" s="13">
        <v>36.2</v>
      </c>
      <c r="L21" s="12"/>
      <c r="M21" s="13">
        <v>6.7</v>
      </c>
      <c r="N21" s="13">
        <v>54.8</v>
      </c>
      <c r="O21" s="13">
        <v>19.3</v>
      </c>
      <c r="P21" s="14" t="s">
        <v>37</v>
      </c>
      <c r="Q21" s="13">
        <v>123.9</v>
      </c>
      <c r="R21" s="14" t="s">
        <v>37</v>
      </c>
      <c r="S21" s="13">
        <v>0</v>
      </c>
      <c r="T21" s="12"/>
      <c r="U21" s="13">
        <v>15.8</v>
      </c>
      <c r="V21" s="13">
        <v>223.4</v>
      </c>
      <c r="W21" s="14" t="s">
        <v>37</v>
      </c>
      <c r="X21" s="13">
        <v>32.4</v>
      </c>
      <c r="Y21" s="14" t="s">
        <v>37</v>
      </c>
      <c r="Z21" s="13">
        <v>255.8</v>
      </c>
      <c r="AA21" s="14" t="s">
        <v>37</v>
      </c>
    </row>
    <row r="22" spans="1:27" ht="12">
      <c r="A22" s="11">
        <v>1999</v>
      </c>
      <c r="B22" s="13">
        <v>6.8</v>
      </c>
      <c r="C22" s="14" t="s">
        <v>37</v>
      </c>
      <c r="D22" s="13">
        <v>2.6</v>
      </c>
      <c r="E22" s="13">
        <v>2.1</v>
      </c>
      <c r="F22" s="13">
        <v>6.1</v>
      </c>
      <c r="G22" s="13">
        <v>0.1</v>
      </c>
      <c r="H22" s="11" t="s">
        <v>38</v>
      </c>
      <c r="I22" s="13">
        <v>0.4</v>
      </c>
      <c r="J22" s="13">
        <v>0.4</v>
      </c>
      <c r="K22" s="13">
        <v>39.9</v>
      </c>
      <c r="L22" s="12"/>
      <c r="M22" s="13">
        <v>6.6</v>
      </c>
      <c r="N22" s="13">
        <v>55.7</v>
      </c>
      <c r="O22" s="13">
        <v>33.1</v>
      </c>
      <c r="P22" s="14" t="s">
        <v>37</v>
      </c>
      <c r="Q22" s="13">
        <v>131</v>
      </c>
      <c r="R22" s="14" t="s">
        <v>37</v>
      </c>
      <c r="S22" s="13">
        <v>0</v>
      </c>
      <c r="T22" s="12"/>
      <c r="U22" s="13">
        <v>16</v>
      </c>
      <c r="V22" s="13">
        <v>245.2</v>
      </c>
      <c r="W22" s="14" t="s">
        <v>37</v>
      </c>
      <c r="X22" s="13">
        <v>31.1</v>
      </c>
      <c r="Y22" s="14" t="s">
        <v>37</v>
      </c>
      <c r="Z22" s="13">
        <v>276.3</v>
      </c>
      <c r="AA22" s="14" t="s">
        <v>37</v>
      </c>
    </row>
    <row r="23" spans="1:27" ht="12">
      <c r="A23" s="11">
        <v>2000</v>
      </c>
      <c r="B23" s="13">
        <v>9.9</v>
      </c>
      <c r="C23" s="12"/>
      <c r="D23" s="13">
        <v>4.2</v>
      </c>
      <c r="E23" s="13">
        <v>2.2</v>
      </c>
      <c r="F23" s="13">
        <v>5.4</v>
      </c>
      <c r="G23" s="13">
        <v>0.1</v>
      </c>
      <c r="H23" s="13">
        <v>0.3</v>
      </c>
      <c r="I23" s="13">
        <v>0.4</v>
      </c>
      <c r="J23" s="13">
        <v>0.5</v>
      </c>
      <c r="K23" s="13">
        <v>40.6</v>
      </c>
      <c r="L23" s="12"/>
      <c r="M23" s="13">
        <v>6.6</v>
      </c>
      <c r="N23" s="13">
        <v>56.1</v>
      </c>
      <c r="O23" s="13">
        <v>36.6</v>
      </c>
      <c r="P23" s="12"/>
      <c r="Q23" s="13">
        <v>138.2</v>
      </c>
      <c r="R23" s="12"/>
      <c r="S23" s="13">
        <v>0</v>
      </c>
      <c r="T23" s="12"/>
      <c r="U23" s="13">
        <v>15.5</v>
      </c>
      <c r="V23" s="13">
        <v>260.5</v>
      </c>
      <c r="W23" s="12"/>
      <c r="X23" s="13">
        <v>26.6</v>
      </c>
      <c r="Y23" s="12"/>
      <c r="Z23" s="13">
        <v>287.1</v>
      </c>
      <c r="AA23" s="12"/>
    </row>
    <row r="24" spans="1:27" ht="100.5" hidden="1">
      <c r="A24" s="15" t="s">
        <v>43</v>
      </c>
      <c r="B24" s="15" t="s">
        <v>116</v>
      </c>
      <c r="C24" s="9"/>
      <c r="D24" s="9"/>
      <c r="E24" s="9"/>
      <c r="F24" s="9"/>
      <c r="G24" s="9"/>
      <c r="H24" s="9"/>
      <c r="I24" s="9"/>
      <c r="J24" s="9"/>
      <c r="K24" s="9"/>
      <c r="L24" s="9"/>
      <c r="M24" s="9"/>
      <c r="N24" s="9"/>
      <c r="O24" s="9"/>
      <c r="P24" s="9"/>
      <c r="Q24" s="9"/>
      <c r="R24" s="9"/>
      <c r="S24" s="9"/>
      <c r="T24" s="9"/>
      <c r="U24" s="9"/>
      <c r="V24" s="9"/>
      <c r="W24" s="9"/>
      <c r="X24" s="9"/>
      <c r="Y24" s="9"/>
      <c r="Z24" s="9"/>
      <c r="AA24" s="2"/>
    </row>
    <row r="25" spans="1:27" ht="24" hidden="1">
      <c r="A25" s="15" t="s">
        <v>45</v>
      </c>
      <c r="B25" s="17" t="s">
        <v>117</v>
      </c>
      <c r="AA25" s="3"/>
    </row>
    <row r="26" spans="1:27" ht="24" hidden="1">
      <c r="A26" s="15" t="s">
        <v>47</v>
      </c>
      <c r="B26" s="17" t="s">
        <v>118</v>
      </c>
      <c r="AA26" s="3"/>
    </row>
    <row r="27" spans="1:27" ht="79.5" hidden="1">
      <c r="A27" s="15" t="s">
        <v>119</v>
      </c>
      <c r="B27" s="17" t="s">
        <v>48</v>
      </c>
      <c r="AA27" s="3"/>
    </row>
    <row r="28" spans="1:27" ht="93.75" hidden="1">
      <c r="A28" s="15" t="s">
        <v>120</v>
      </c>
      <c r="B28" s="17" t="s">
        <v>50</v>
      </c>
      <c r="AA28" s="3"/>
    </row>
    <row r="29" spans="1:27" ht="79.5" hidden="1">
      <c r="A29" s="15" t="s">
        <v>121</v>
      </c>
      <c r="B29" s="17" t="s">
        <v>52</v>
      </c>
      <c r="C29" s="10"/>
      <c r="D29" s="10"/>
      <c r="E29" s="10"/>
      <c r="F29" s="10"/>
      <c r="G29" s="10"/>
      <c r="H29" s="10"/>
      <c r="I29" s="10"/>
      <c r="J29" s="10"/>
      <c r="K29" s="10"/>
      <c r="L29" s="10"/>
      <c r="M29" s="10"/>
      <c r="N29" s="10"/>
      <c r="O29" s="10"/>
      <c r="P29" s="10"/>
      <c r="Q29" s="10"/>
      <c r="R29" s="10"/>
      <c r="S29" s="10"/>
      <c r="T29" s="10"/>
      <c r="U29" s="10"/>
      <c r="V29" s="10"/>
      <c r="W29" s="10"/>
      <c r="X29" s="10"/>
      <c r="Y29" s="10"/>
      <c r="Z29" s="10"/>
      <c r="AA29" s="4"/>
    </row>
    <row r="31" spans="1:32" ht="12">
      <c r="A31" s="39" t="s">
        <v>333</v>
      </c>
      <c r="B31">
        <v>1990</v>
      </c>
      <c r="C31">
        <v>1991</v>
      </c>
      <c r="D31">
        <v>1992</v>
      </c>
      <c r="E31">
        <v>1993</v>
      </c>
      <c r="F31">
        <v>1994</v>
      </c>
      <c r="G31">
        <v>1995</v>
      </c>
      <c r="H31">
        <v>1996</v>
      </c>
      <c r="I31">
        <v>1997</v>
      </c>
      <c r="J31">
        <v>1998</v>
      </c>
      <c r="K31">
        <v>1999</v>
      </c>
      <c r="L31">
        <v>2000</v>
      </c>
      <c r="M31">
        <v>2001</v>
      </c>
      <c r="N31">
        <v>2002</v>
      </c>
      <c r="O31">
        <v>2003</v>
      </c>
      <c r="P31">
        <v>2004</v>
      </c>
      <c r="Q31">
        <v>2005</v>
      </c>
      <c r="R31">
        <v>2006</v>
      </c>
      <c r="S31">
        <v>2007</v>
      </c>
      <c r="T31">
        <v>2008</v>
      </c>
      <c r="U31">
        <v>2009</v>
      </c>
      <c r="V31">
        <v>2010</v>
      </c>
      <c r="W31">
        <v>2011</v>
      </c>
      <c r="X31">
        <v>2012</v>
      </c>
      <c r="Y31">
        <v>2013</v>
      </c>
      <c r="Z31">
        <v>2014</v>
      </c>
      <c r="AA31">
        <v>2015</v>
      </c>
      <c r="AB31">
        <v>2016</v>
      </c>
      <c r="AC31">
        <v>2017</v>
      </c>
      <c r="AD31">
        <v>2018</v>
      </c>
      <c r="AE31">
        <v>2019</v>
      </c>
      <c r="AF31">
        <v>2020</v>
      </c>
    </row>
    <row r="32" spans="1:32" ht="12">
      <c r="A32" t="s">
        <v>135</v>
      </c>
      <c r="B32">
        <v>9.3</v>
      </c>
      <c r="C32">
        <v>15.1</v>
      </c>
      <c r="D32">
        <v>26.6</v>
      </c>
      <c r="E32">
        <v>16.7</v>
      </c>
      <c r="F32">
        <v>17.5</v>
      </c>
      <c r="G32">
        <v>10.9</v>
      </c>
      <c r="H32">
        <v>9.7</v>
      </c>
      <c r="I32">
        <v>8.9</v>
      </c>
      <c r="J32">
        <v>7.2</v>
      </c>
      <c r="K32">
        <v>6.8</v>
      </c>
      <c r="L32">
        <v>9.9</v>
      </c>
      <c r="M32">
        <f>L32*'Change in Energy Use'!C54+Industrial!L32</f>
        <v>9.598205854145384</v>
      </c>
      <c r="N32">
        <f>M32*'Change in Energy Use'!D54+Industrial!M32</f>
        <v>9.238484113819068</v>
      </c>
      <c r="O32">
        <f>N32*'Change in Energy Use'!E54+Industrial!N32</f>
        <v>9.34468164080329</v>
      </c>
      <c r="P32">
        <f>O32*'Change in Energy Use'!F54+Industrial!O32</f>
        <v>9.440647015967409</v>
      </c>
      <c r="Q32">
        <f>P32*'Change in Energy Use'!G54+Industrial!P32</f>
        <v>9.462734912649797</v>
      </c>
      <c r="R32">
        <f>Q32*'Change in Energy Use'!H54+Industrial!Q32</f>
        <v>9.461505232683281</v>
      </c>
      <c r="S32">
        <f>R32*'Change in Energy Use'!I54+Industrial!R32</f>
        <v>9.52940370194516</v>
      </c>
      <c r="T32">
        <f>S32*'Change in Energy Use'!J54+Industrial!S32</f>
        <v>9.617541153371866</v>
      </c>
      <c r="U32">
        <f>T32*'Change in Energy Use'!K54+Industrial!T32</f>
        <v>9.63852401601027</v>
      </c>
      <c r="V32">
        <f>U32*'Change in Energy Use'!L54+Industrial!U32</f>
        <v>9.686233840883714</v>
      </c>
      <c r="W32">
        <f>V32*'Change in Energy Use'!M54+Industrial!V32</f>
        <v>9.713618390261347</v>
      </c>
      <c r="X32">
        <f>W32*'Change in Energy Use'!N54+Industrial!W32</f>
        <v>9.751561887499548</v>
      </c>
      <c r="Y32">
        <f>X32*'Change in Energy Use'!O54+Industrial!X32</f>
        <v>9.781301126195755</v>
      </c>
      <c r="Z32">
        <f>Y32*'Change in Energy Use'!P54+Industrial!Y32</f>
        <v>9.805672600099891</v>
      </c>
      <c r="AA32">
        <f>Z32*'Change in Energy Use'!Q54+Industrial!Z32</f>
        <v>9.812628801391932</v>
      </c>
      <c r="AB32">
        <f>AA32*'Change in Energy Use'!R54+Industrial!AA32</f>
        <v>9.809215420744152</v>
      </c>
      <c r="AC32">
        <f>AB32*'Change in Energy Use'!S54+Industrial!AB32</f>
        <v>9.808262998054044</v>
      </c>
      <c r="AD32">
        <f>AC32*'Change in Energy Use'!T54+Industrial!AC32</f>
        <v>9.802834508325345</v>
      </c>
      <c r="AE32">
        <f>AD32*'Change in Energy Use'!U54+Industrial!AD32</f>
        <v>9.811579698210618</v>
      </c>
      <c r="AF32">
        <f>AE32*'Change in Energy Use'!V54+Industrial!AE32</f>
        <v>9.79738923933785</v>
      </c>
    </row>
    <row r="33" spans="1:32" ht="12">
      <c r="A33" t="s">
        <v>317</v>
      </c>
      <c r="B33">
        <v>2</v>
      </c>
      <c r="C33">
        <v>2.2</v>
      </c>
      <c r="D33">
        <v>2.1</v>
      </c>
      <c r="E33">
        <v>1.8</v>
      </c>
      <c r="F33">
        <v>1.8</v>
      </c>
      <c r="G33">
        <v>2</v>
      </c>
      <c r="H33">
        <v>2.2</v>
      </c>
      <c r="I33">
        <v>2.6</v>
      </c>
      <c r="J33">
        <v>2.3</v>
      </c>
      <c r="K33">
        <v>2.6</v>
      </c>
      <c r="L33">
        <v>4.2</v>
      </c>
      <c r="M33">
        <f>L33+L33*'Change in Energy Use'!C48</f>
        <v>3.7678995207570174</v>
      </c>
      <c r="N33">
        <f>M33+M33*'Change in Energy Use'!D48</f>
        <v>4.009530188564133</v>
      </c>
      <c r="O33">
        <f>N33+N33*'Change in Energy Use'!E48</f>
        <v>4.100234969602584</v>
      </c>
      <c r="P33">
        <f>O33+O33*'Change in Energy Use'!F48</f>
        <v>4.195795381192608</v>
      </c>
      <c r="Q33">
        <f>P33+P33*'Change in Energy Use'!G48</f>
        <v>4.249819278376804</v>
      </c>
      <c r="R33">
        <f>Q33+Q33*'Change in Energy Use'!H48</f>
        <v>4.31921249461703</v>
      </c>
      <c r="S33">
        <f>R33+R33*'Change in Energy Use'!I48</f>
        <v>4.407859937457813</v>
      </c>
      <c r="T33">
        <f>S33+S33*'Change in Energy Use'!J48</f>
        <v>4.477942460250692</v>
      </c>
      <c r="U33">
        <f>T33+T33*'Change in Energy Use'!K48</f>
        <v>4.566629205658052</v>
      </c>
      <c r="V33">
        <f>U33+U33*'Change in Energy Use'!L48</f>
        <v>4.681778167604204</v>
      </c>
      <c r="W33">
        <f>V33+V33*'Change in Energy Use'!M48</f>
        <v>4.786730129034416</v>
      </c>
      <c r="X33">
        <f>W33+W33*'Change in Energy Use'!N48</f>
        <v>4.882801222050686</v>
      </c>
      <c r="Y33">
        <f>X33+X33*'Change in Energy Use'!O48</f>
        <v>4.964897229367002</v>
      </c>
      <c r="Z33">
        <f>Y33+Y33*'Change in Energy Use'!P48</f>
        <v>5.05616182003995</v>
      </c>
      <c r="AA33">
        <f>Z33+Z33*'Change in Energy Use'!Q48</f>
        <v>5.127284349210496</v>
      </c>
      <c r="AB33">
        <f>AA33+AA33*'Change in Energy Use'!R48</f>
        <v>5.191745597221749</v>
      </c>
      <c r="AC33">
        <f>AB33+AB33*'Change in Energy Use'!S48</f>
        <v>5.275290760711602</v>
      </c>
      <c r="AD33">
        <f>AC33+AC33*'Change in Energy Use'!T48</f>
        <v>5.3710172004515355</v>
      </c>
      <c r="AE33">
        <f>AD33+AD33*'Change in Energy Use'!U48</f>
        <v>5.481604041397973</v>
      </c>
      <c r="AF33">
        <f>AE33+AE33*'Change in Energy Use'!V48</f>
        <v>5.580548252808354</v>
      </c>
    </row>
    <row r="34" spans="1:32" ht="12">
      <c r="A34" t="s">
        <v>26</v>
      </c>
      <c r="B34">
        <v>4.1</v>
      </c>
      <c r="C34">
        <v>4.5</v>
      </c>
      <c r="D34">
        <v>4.4</v>
      </c>
      <c r="E34">
        <v>7.3</v>
      </c>
      <c r="F34">
        <v>8.2</v>
      </c>
      <c r="G34">
        <v>6.8</v>
      </c>
      <c r="H34">
        <v>7.9</v>
      </c>
      <c r="I34">
        <v>7.5</v>
      </c>
      <c r="J34">
        <v>8</v>
      </c>
      <c r="K34">
        <v>6.1</v>
      </c>
      <c r="L34">
        <v>5.4</v>
      </c>
      <c r="M34">
        <f>L34+L34*'Change in Energy Use'!C41</f>
        <v>5.471538510046781</v>
      </c>
      <c r="N34">
        <f>M34+M34*'Change in Energy Use'!D41</f>
        <v>5.072259139704363</v>
      </c>
      <c r="O34">
        <f>N34+N34*'Change in Energy Use'!E41</f>
        <v>5.10327518639495</v>
      </c>
      <c r="P34">
        <f>O34+O34*'Change in Energy Use'!F41</f>
        <v>5.205492504903203</v>
      </c>
      <c r="Q34">
        <f>P34+P34*'Change in Energy Use'!G41</f>
        <v>5.2391435337083</v>
      </c>
      <c r="R34">
        <f>Q34+Q34*'Change in Energy Use'!H41</f>
        <v>5.284250791915801</v>
      </c>
      <c r="S34">
        <f>R34+R34*'Change in Energy Use'!I41</f>
        <v>5.398704511680869</v>
      </c>
      <c r="T34">
        <f>S34+S34*'Change in Energy Use'!J41</f>
        <v>5.5067202713991055</v>
      </c>
      <c r="U34">
        <f>T34+T34*'Change in Energy Use'!K41</f>
        <v>5.5825371830280615</v>
      </c>
      <c r="V34">
        <f>U34+U34*'Change in Energy Use'!L41</f>
        <v>5.671711607392564</v>
      </c>
      <c r="W34">
        <f>V34+V34*'Change in Energy Use'!M41</f>
        <v>5.757798656896206</v>
      </c>
      <c r="X34">
        <f>W34+W34*'Change in Energy Use'!N41</f>
        <v>5.828472274265176</v>
      </c>
      <c r="Y34">
        <f>X34+X34*'Change in Energy Use'!O41</f>
        <v>5.862606540776581</v>
      </c>
      <c r="Z34">
        <f>Y34+Y34*'Change in Energy Use'!P41</f>
        <v>5.900980961119828</v>
      </c>
      <c r="AA34">
        <f>Z34+Z34*'Change in Energy Use'!Q41</f>
        <v>5.9465031868555664</v>
      </c>
      <c r="AB34">
        <f>AA34+AA34*'Change in Energy Use'!R41</f>
        <v>5.975557905357625</v>
      </c>
      <c r="AC34">
        <f>AB34+AB34*'Change in Energy Use'!S41</f>
        <v>6.02467171823336</v>
      </c>
      <c r="AD34">
        <f>AC34+AC34*'Change in Energy Use'!T41</f>
        <v>6.05327733411809</v>
      </c>
      <c r="AE34">
        <f>AD34+AD34*'Change in Energy Use'!U41</f>
        <v>6.096483720258614</v>
      </c>
      <c r="AF34">
        <f>AE34+AE34*'Change in Energy Use'!V41</f>
        <v>6.157002765536277</v>
      </c>
    </row>
    <row r="35" spans="1:32" ht="12">
      <c r="A35" t="s">
        <v>331</v>
      </c>
      <c r="B35">
        <v>0.2</v>
      </c>
      <c r="C35">
        <v>0.1</v>
      </c>
      <c r="D35">
        <v>0.1</v>
      </c>
      <c r="E35">
        <v>0.3</v>
      </c>
      <c r="F35">
        <v>0.4</v>
      </c>
      <c r="G35">
        <v>0.2</v>
      </c>
      <c r="H35">
        <v>0.1</v>
      </c>
      <c r="I35">
        <v>0.2</v>
      </c>
      <c r="J35">
        <v>0.3</v>
      </c>
      <c r="K35">
        <v>0.1</v>
      </c>
      <c r="L35">
        <v>0.1</v>
      </c>
      <c r="M35">
        <f>L35+L35*'Change in Energy Use'!C47</f>
        <v>0.09442292915583478</v>
      </c>
      <c r="N35">
        <f>M35+M35*'Change in Energy Use'!D47</f>
        <v>0.09202124771844404</v>
      </c>
      <c r="O35">
        <f>N35+N35*'Change in Energy Use'!E47</f>
        <v>0.09252661495849583</v>
      </c>
      <c r="P35">
        <f>O35+O35*'Change in Energy Use'!F47</f>
        <v>0.09342286533609584</v>
      </c>
      <c r="Q35">
        <f>P35+P35*'Change in Energy Use'!G47</f>
        <v>0.09305543382531262</v>
      </c>
      <c r="R35">
        <f>Q35+Q35*'Change in Energy Use'!H47</f>
        <v>0.09318935316567137</v>
      </c>
      <c r="S35">
        <f>R35+R35*'Change in Energy Use'!I47</f>
        <v>0.0945184800690954</v>
      </c>
      <c r="T35">
        <f>S35+S35*'Change in Energy Use'!J47</f>
        <v>0.09573709671243245</v>
      </c>
      <c r="U35">
        <f>T35+T35*'Change in Energy Use'!K47</f>
        <v>0.09720332543386741</v>
      </c>
      <c r="V35">
        <f>U35+U35*'Change in Energy Use'!L47</f>
        <v>0.09902811046771322</v>
      </c>
      <c r="W35">
        <f>V35+V35*'Change in Energy Use'!M47</f>
        <v>0.10072468590051734</v>
      </c>
      <c r="X35">
        <f>W35+W35*'Change in Energy Use'!N47</f>
        <v>0.10208265932597824</v>
      </c>
      <c r="Y35">
        <f>X35+X35*'Change in Energy Use'!O47</f>
        <v>0.10277547790347888</v>
      </c>
      <c r="Z35">
        <f>Y35+Y35*'Change in Energy Use'!P47</f>
        <v>0.10351924165131407</v>
      </c>
      <c r="AA35">
        <f>Z35+Z35*'Change in Energy Use'!Q47</f>
        <v>0.10403737283916994</v>
      </c>
      <c r="AB35">
        <f>AA35+AA35*'Change in Energy Use'!R47</f>
        <v>0.10434928968630425</v>
      </c>
      <c r="AC35">
        <f>AB35+AB35*'Change in Energy Use'!S47</f>
        <v>0.10490870799065638</v>
      </c>
      <c r="AD35">
        <f>AC35+AC35*'Change in Energy Use'!T47</f>
        <v>0.10549035258278484</v>
      </c>
      <c r="AE35">
        <f>AD35+AD35*'Change in Energy Use'!U47</f>
        <v>0.1064248267294086</v>
      </c>
      <c r="AF35">
        <f>AE35+AE35*'Change in Energy Use'!V47</f>
        <v>0.10718288609878443</v>
      </c>
    </row>
    <row r="36" spans="1:32" ht="12">
      <c r="A36" t="s">
        <v>320</v>
      </c>
      <c r="B36">
        <v>1.3</v>
      </c>
      <c r="C36">
        <v>1.3</v>
      </c>
      <c r="D36">
        <v>1.1</v>
      </c>
      <c r="E36">
        <v>0.8</v>
      </c>
      <c r="F36">
        <v>0.7</v>
      </c>
      <c r="G36">
        <v>0.8</v>
      </c>
      <c r="H36">
        <v>1</v>
      </c>
      <c r="I36">
        <v>0.3</v>
      </c>
      <c r="J36">
        <v>0.5</v>
      </c>
      <c r="K36">
        <v>0</v>
      </c>
      <c r="L36">
        <v>0.3</v>
      </c>
      <c r="M36">
        <f>L36+L36*'Change in Energy Use'!C42</f>
        <v>0.27571817505712554</v>
      </c>
      <c r="N36">
        <f>M36+M36*'Change in Energy Use'!D42</f>
        <v>0.29043749716066336</v>
      </c>
      <c r="O36">
        <f>N36+N36*'Change in Energy Use'!E42</f>
        <v>0.29375771030050857</v>
      </c>
      <c r="P36">
        <f>O36+O36*'Change in Energy Use'!F42</f>
        <v>0.2944314883184135</v>
      </c>
      <c r="Q36">
        <f>P36+P36*'Change in Energy Use'!G42</f>
        <v>0.2919412281174943</v>
      </c>
      <c r="R36">
        <f>Q36+Q36*'Change in Energy Use'!H42</f>
        <v>0.2944575965324299</v>
      </c>
      <c r="S36">
        <f>R36+R36*'Change in Energy Use'!I42</f>
        <v>0.29949540539828795</v>
      </c>
      <c r="T36">
        <f>S36+S36*'Change in Energy Use'!J42</f>
        <v>0.30406202576995656</v>
      </c>
      <c r="U36">
        <f>T36+T36*'Change in Energy Use'!K42</f>
        <v>0.3123713343365095</v>
      </c>
      <c r="V36">
        <f>U36+U36*'Change in Energy Use'!L42</f>
        <v>0.3218720605073213</v>
      </c>
      <c r="W36">
        <f>V36+V36*'Change in Energy Use'!M42</f>
        <v>0.3310601449203529</v>
      </c>
      <c r="X36">
        <f>W36+W36*'Change in Energy Use'!N42</f>
        <v>0.3388372910924764</v>
      </c>
      <c r="Y36">
        <f>X36+X36*'Change in Energy Use'!O42</f>
        <v>0.3440593352798838</v>
      </c>
      <c r="Z36">
        <f>Y36+Y36*'Change in Energy Use'!P42</f>
        <v>0.3490664200140834</v>
      </c>
      <c r="AA36">
        <f>Z36+Z36*'Change in Energy Use'!Q42</f>
        <v>0.35268646710860685</v>
      </c>
      <c r="AB36">
        <f>AA36+AA36*'Change in Energy Use'!R42</f>
        <v>0.35550177548626616</v>
      </c>
      <c r="AC36">
        <f>AB36+AB36*'Change in Energy Use'!S42</f>
        <v>0.36012630464290124</v>
      </c>
      <c r="AD36">
        <f>AC36+AC36*'Change in Energy Use'!T42</f>
        <v>0.364832059354254</v>
      </c>
      <c r="AE36">
        <f>AD36+AD36*'Change in Energy Use'!U42</f>
        <v>0.37036127187931284</v>
      </c>
      <c r="AF36">
        <f>AE36+AE36*'Change in Energy Use'!V42</f>
        <v>0.3746419972728988</v>
      </c>
    </row>
    <row r="37" spans="1:32" ht="12">
      <c r="A37" t="s">
        <v>322</v>
      </c>
      <c r="B37">
        <v>0.5</v>
      </c>
      <c r="C37">
        <v>0.5</v>
      </c>
      <c r="D37">
        <v>0.5</v>
      </c>
      <c r="E37">
        <v>0.8</v>
      </c>
      <c r="F37">
        <v>0.9</v>
      </c>
      <c r="G37">
        <v>0.9</v>
      </c>
      <c r="H37">
        <v>0.9</v>
      </c>
      <c r="I37">
        <v>0.9</v>
      </c>
      <c r="J37">
        <v>0.6</v>
      </c>
      <c r="K37">
        <v>0.4</v>
      </c>
      <c r="L37">
        <v>0.5</v>
      </c>
      <c r="M37">
        <f>L37+L37*'Change in Energy Use'!C45</f>
        <v>0.5017067962602534</v>
      </c>
      <c r="N37">
        <f>M37+M37*'Change in Energy Use'!D45</f>
        <v>0.511004079026746</v>
      </c>
      <c r="O37">
        <f>N37+N37*'Change in Energy Use'!E45</f>
        <v>0.4981588988045395</v>
      </c>
      <c r="P37">
        <f>O37+O37*'Change in Energy Use'!F45</f>
        <v>0.49903970396210046</v>
      </c>
      <c r="Q37">
        <f>P37+P37*'Change in Energy Use'!G45</f>
        <v>0.49660105606312244</v>
      </c>
      <c r="R37">
        <f>Q37+Q37*'Change in Energy Use'!H45</f>
        <v>0.49666925860840544</v>
      </c>
      <c r="S37">
        <f>R37+R37*'Change in Energy Use'!I45</f>
        <v>0.5058475675738111</v>
      </c>
      <c r="T37">
        <f>S37+S37*'Change in Energy Use'!J45</f>
        <v>0.5111951406605301</v>
      </c>
      <c r="U37">
        <f>T37+T37*'Change in Energy Use'!K45</f>
        <v>0.5176565311418913</v>
      </c>
      <c r="V37">
        <f>U37+U37*'Change in Energy Use'!L45</f>
        <v>0.5254462698878147</v>
      </c>
      <c r="W37">
        <f>V37+V37*'Change in Energy Use'!M45</f>
        <v>0.5337622550628183</v>
      </c>
      <c r="X37">
        <f>W37+W37*'Change in Energy Use'!N45</f>
        <v>0.5395699721886921</v>
      </c>
      <c r="Y37">
        <f>X37+X37*'Change in Energy Use'!O45</f>
        <v>0.5406595327889375</v>
      </c>
      <c r="Z37">
        <f>Y37+Y37*'Change in Energy Use'!P45</f>
        <v>0.544884152805204</v>
      </c>
      <c r="AA37">
        <f>Z37+Z37*'Change in Energy Use'!Q45</f>
        <v>0.547844951830312</v>
      </c>
      <c r="AB37">
        <f>AA37+AA37*'Change in Energy Use'!R45</f>
        <v>0.5494056297814632</v>
      </c>
      <c r="AC37">
        <f>AB37+AB37*'Change in Energy Use'!S45</f>
        <v>0.5515619642963091</v>
      </c>
      <c r="AD37">
        <f>AC37+AC37*'Change in Energy Use'!T45</f>
        <v>0.5535009327314985</v>
      </c>
      <c r="AE37">
        <f>AD37+AD37*'Change in Energy Use'!U45</f>
        <v>0.5583616373021196</v>
      </c>
      <c r="AF37">
        <f>AE37+AE37*'Change in Energy Use'!V45</f>
        <v>0.5633693002439858</v>
      </c>
    </row>
    <row r="38" spans="1:32" ht="12">
      <c r="A38" t="s">
        <v>323</v>
      </c>
      <c r="B38">
        <v>30.5</v>
      </c>
      <c r="C38">
        <v>33.5</v>
      </c>
      <c r="D38">
        <v>37.9</v>
      </c>
      <c r="E38">
        <v>43.7</v>
      </c>
      <c r="F38">
        <v>57.9</v>
      </c>
      <c r="G38">
        <v>47.1</v>
      </c>
      <c r="H38">
        <v>49.4</v>
      </c>
      <c r="I38">
        <v>42.9</v>
      </c>
      <c r="J38">
        <v>36.2</v>
      </c>
      <c r="K38">
        <v>39.9</v>
      </c>
      <c r="L38">
        <v>40.6</v>
      </c>
      <c r="M38">
        <f>L38+L38*'Change in Energy Use'!C44</f>
        <v>36.27129319400792</v>
      </c>
      <c r="N38">
        <f>M38+M38*'Change in Energy Use'!D44</f>
        <v>29.187043679480368</v>
      </c>
      <c r="O38">
        <f>N38+N38*'Change in Energy Use'!E44</f>
        <v>31.31660012265272</v>
      </c>
      <c r="P38">
        <f>O38+O38*'Change in Energy Use'!F44</f>
        <v>32.23533760965718</v>
      </c>
      <c r="Q38">
        <f>P38+P38*'Change in Energy Use'!G44</f>
        <v>32.74759568059732</v>
      </c>
      <c r="R38">
        <f>Q38+Q38*'Change in Energy Use'!H44</f>
        <v>32.94845203521689</v>
      </c>
      <c r="S38">
        <f>R38+R38*'Change in Energy Use'!I44</f>
        <v>33.43915131693394</v>
      </c>
      <c r="T38">
        <f>S38+S38*'Change in Energy Use'!J44</f>
        <v>34.442986588379775</v>
      </c>
      <c r="U38">
        <f>T38+T38*'Change in Energy Use'!K44</f>
        <v>34.57337713836935</v>
      </c>
      <c r="V38">
        <f>U38+U38*'Change in Energy Use'!L44</f>
        <v>34.78853059656135</v>
      </c>
      <c r="W38">
        <f>V38+V38*'Change in Energy Use'!M44</f>
        <v>34.929842335606104</v>
      </c>
      <c r="X38">
        <f>W38+W38*'Change in Energy Use'!N44</f>
        <v>35.016502875829396</v>
      </c>
      <c r="Y38">
        <f>X38+X38*'Change in Energy Use'!O44</f>
        <v>35.01360966580072</v>
      </c>
      <c r="Z38">
        <f>Y38+Y38*'Change in Energy Use'!P44</f>
        <v>34.96761094493785</v>
      </c>
      <c r="AA38">
        <f>Z38+Z38*'Change in Energy Use'!Q44</f>
        <v>34.83274934462241</v>
      </c>
      <c r="AB38">
        <f>AA38+AA38*'Change in Energy Use'!R44</f>
        <v>34.712546876245845</v>
      </c>
      <c r="AC38">
        <f>AB38+AB38*'Change in Energy Use'!S44</f>
        <v>34.56105912320029</v>
      </c>
      <c r="AD38">
        <f>AC38+AC38*'Change in Energy Use'!T44</f>
        <v>34.52403870582589</v>
      </c>
      <c r="AE38">
        <f>AD38+AD38*'Change in Energy Use'!U44</f>
        <v>34.60511495849637</v>
      </c>
      <c r="AF38">
        <f>AE38+AE38*'Change in Energy Use'!V44</f>
        <v>34.687687595081634</v>
      </c>
    </row>
    <row r="39" spans="1:32" ht="12">
      <c r="A39" t="s">
        <v>332</v>
      </c>
      <c r="B39">
        <v>0</v>
      </c>
      <c r="C39">
        <v>0.8</v>
      </c>
      <c r="D39">
        <v>0.8</v>
      </c>
      <c r="E39">
        <v>0.8</v>
      </c>
      <c r="F39">
        <v>0.9</v>
      </c>
      <c r="G39">
        <v>0.8</v>
      </c>
      <c r="H39">
        <v>6.1</v>
      </c>
      <c r="I39">
        <v>6.7</v>
      </c>
      <c r="J39">
        <v>6.7</v>
      </c>
      <c r="K39">
        <v>6.6</v>
      </c>
      <c r="L39">
        <v>6.6</v>
      </c>
      <c r="M39">
        <f>L39+L39*'Change in Energy Use'!C46</f>
        <v>6.979385509837923</v>
      </c>
      <c r="N39">
        <f>M39+M39*'Change in Energy Use'!D46</f>
        <v>7.495510542969646</v>
      </c>
      <c r="O39">
        <f>N39+N39*'Change in Energy Use'!E46</f>
        <v>6.960502643157217</v>
      </c>
      <c r="P39">
        <f>O39+O39*'Change in Energy Use'!F46</f>
        <v>6.886549286935686</v>
      </c>
      <c r="Q39">
        <f>P39+P39*'Change in Energy Use'!G46</f>
        <v>6.701150348012555</v>
      </c>
      <c r="R39">
        <f>Q39+Q39*'Change in Energy Use'!H46</f>
        <v>6.557837583010364</v>
      </c>
      <c r="S39">
        <f>R39+R39*'Change in Energy Use'!I46</f>
        <v>6.546937244601523</v>
      </c>
      <c r="T39">
        <f>S39+S39*'Change in Energy Use'!J46</f>
        <v>6.387260659704238</v>
      </c>
      <c r="U39">
        <f>T39+T39*'Change in Energy Use'!K46</f>
        <v>6.460943534563011</v>
      </c>
      <c r="V39">
        <f>U39+U39*'Change in Energy Use'!L46</f>
        <v>6.568137658529139</v>
      </c>
      <c r="W39">
        <f>V39+V39*'Change in Energy Use'!M46</f>
        <v>6.667299635718388</v>
      </c>
      <c r="X39">
        <f>W39+W39*'Change in Energy Use'!N46</f>
        <v>6.740777985519859</v>
      </c>
      <c r="Y39">
        <f>X39+X39*'Change in Energy Use'!O46</f>
        <v>6.755786373082565</v>
      </c>
      <c r="Z39">
        <f>Y39+Y39*'Change in Energy Use'!P46</f>
        <v>6.791740425906835</v>
      </c>
      <c r="AA39">
        <f>Z39+Z39*'Change in Energy Use'!Q46</f>
        <v>6.811997483135251</v>
      </c>
      <c r="AB39">
        <f>AA39+AA39*'Change in Energy Use'!R46</f>
        <v>6.809235184654269</v>
      </c>
      <c r="AC39">
        <f>AB39+AB39*'Change in Energy Use'!S46</f>
        <v>6.81847511845592</v>
      </c>
      <c r="AD39">
        <f>AC39+AC39*'Change in Energy Use'!T46</f>
        <v>6.82382786596145</v>
      </c>
      <c r="AE39">
        <f>AD39+AD39*'Change in Energy Use'!U46</f>
        <v>6.866043532078421</v>
      </c>
      <c r="AF39">
        <f>AE39+AE39*'Change in Energy Use'!V46</f>
        <v>6.887392196417388</v>
      </c>
    </row>
    <row r="41" ht="12">
      <c r="A41" t="s">
        <v>334</v>
      </c>
    </row>
    <row r="42" spans="1:32" ht="12">
      <c r="A42" t="str">
        <f>A32</f>
        <v>Coal</v>
      </c>
      <c r="B42">
        <f>1000000*$B$53*B32/(2000*1.102*1000000)*44/12</f>
        <v>0.8650322141560799</v>
      </c>
      <c r="C42">
        <f aca="true" t="shared" si="0" ref="C42:AF42">1000000*$B$53*C32/(2000*1.102*1000000)*44/12</f>
        <v>1.4045146702964308</v>
      </c>
      <c r="D42">
        <f t="shared" si="0"/>
        <v>2.4741781609195406</v>
      </c>
      <c r="E42">
        <f t="shared" si="0"/>
        <v>1.553337416817907</v>
      </c>
      <c r="F42">
        <f t="shared" si="0"/>
        <v>1.6277487900786447</v>
      </c>
      <c r="G42">
        <f t="shared" si="0"/>
        <v>1.013854960677556</v>
      </c>
      <c r="H42">
        <f t="shared" si="0"/>
        <v>0.9022379007864489</v>
      </c>
      <c r="I42">
        <f t="shared" si="0"/>
        <v>0.8278265275257107</v>
      </c>
      <c r="J42">
        <f t="shared" si="0"/>
        <v>0.6697023593466426</v>
      </c>
      <c r="K42">
        <f t="shared" si="0"/>
        <v>0.6324966727162734</v>
      </c>
      <c r="L42">
        <f t="shared" si="0"/>
        <v>0.9208407441016334</v>
      </c>
      <c r="M42">
        <f t="shared" si="0"/>
        <v>0.8927695980577665</v>
      </c>
      <c r="N42">
        <f t="shared" si="0"/>
        <v>0.8593103621959868</v>
      </c>
      <c r="O42">
        <f t="shared" si="0"/>
        <v>0.8691882419707246</v>
      </c>
      <c r="P42">
        <f t="shared" si="0"/>
        <v>0.8781143861600298</v>
      </c>
      <c r="Q42">
        <f t="shared" si="0"/>
        <v>0.880168874565752</v>
      </c>
      <c r="R42">
        <f t="shared" si="0"/>
        <v>0.8800544968470273</v>
      </c>
      <c r="S42">
        <f t="shared" si="0"/>
        <v>0.8863700197721253</v>
      </c>
      <c r="T42">
        <f t="shared" si="0"/>
        <v>0.8945680557675787</v>
      </c>
      <c r="U42">
        <f t="shared" si="0"/>
        <v>0.8965197602974103</v>
      </c>
      <c r="V42">
        <f t="shared" si="0"/>
        <v>0.9009574522809881</v>
      </c>
      <c r="W42">
        <f t="shared" si="0"/>
        <v>0.9035046046876332</v>
      </c>
      <c r="X42">
        <f t="shared" si="0"/>
        <v>0.9070338893573954</v>
      </c>
      <c r="Y42">
        <f t="shared" si="0"/>
        <v>0.9098000613462873</v>
      </c>
      <c r="Z42">
        <f t="shared" si="0"/>
        <v>0.912066954898281</v>
      </c>
      <c r="AA42">
        <f t="shared" si="0"/>
        <v>0.9127139805118047</v>
      </c>
      <c r="AB42">
        <f t="shared" si="0"/>
        <v>0.912396487584976</v>
      </c>
      <c r="AC42">
        <f t="shared" si="0"/>
        <v>0.9123078987346064</v>
      </c>
      <c r="AD42">
        <f t="shared" si="0"/>
        <v>0.911802972015301</v>
      </c>
      <c r="AE42">
        <f t="shared" si="0"/>
        <v>0.9126163990012874</v>
      </c>
      <c r="AF42">
        <f t="shared" si="0"/>
        <v>0.9112964845863839</v>
      </c>
    </row>
    <row r="43" spans="1:32" ht="12">
      <c r="A43" t="str">
        <f aca="true" t="shared" si="1" ref="A43:A48">A33</f>
        <v>Natural Gas</v>
      </c>
      <c r="B43">
        <f>1000000*$B$54*B33/(2000*1.102*1000000)*44/12</f>
        <v>0.10614035087719298</v>
      </c>
      <c r="C43">
        <f aca="true" t="shared" si="2" ref="C43:AF43">1000000*$B$54*C33/(2000*1.102*1000000)*44/12</f>
        <v>0.11675438596491228</v>
      </c>
      <c r="D43">
        <f t="shared" si="2"/>
        <v>0.11144736842105263</v>
      </c>
      <c r="E43">
        <f t="shared" si="2"/>
        <v>0.09552631578947368</v>
      </c>
      <c r="F43">
        <f t="shared" si="2"/>
        <v>0.09552631578947368</v>
      </c>
      <c r="G43">
        <f t="shared" si="2"/>
        <v>0.10614035087719298</v>
      </c>
      <c r="H43">
        <f t="shared" si="2"/>
        <v>0.11675438596491228</v>
      </c>
      <c r="I43">
        <f t="shared" si="2"/>
        <v>0.13798245614035087</v>
      </c>
      <c r="J43">
        <f t="shared" si="2"/>
        <v>0.12206140350877194</v>
      </c>
      <c r="K43">
        <f t="shared" si="2"/>
        <v>0.13798245614035087</v>
      </c>
      <c r="L43">
        <f t="shared" si="2"/>
        <v>0.22289473684210526</v>
      </c>
      <c r="M43">
        <f t="shared" si="2"/>
        <v>0.19996308860157855</v>
      </c>
      <c r="N43">
        <f t="shared" si="2"/>
        <v>0.21278647053344743</v>
      </c>
      <c r="O43">
        <f t="shared" si="2"/>
        <v>0.21760018917627752</v>
      </c>
      <c r="P43">
        <f t="shared" si="2"/>
        <v>0.22267159698434455</v>
      </c>
      <c r="Q43">
        <f t="shared" si="2"/>
        <v>0.22553865468578652</v>
      </c>
      <c r="R43">
        <f t="shared" si="2"/>
        <v>0.22922136484590383</v>
      </c>
      <c r="S43">
        <f t="shared" si="2"/>
        <v>0.23392590018964712</v>
      </c>
      <c r="T43">
        <f t="shared" si="2"/>
        <v>0.23764519196944459</v>
      </c>
      <c r="U43">
        <f t="shared" si="2"/>
        <v>0.24235181310729134</v>
      </c>
      <c r="V43">
        <f t="shared" si="2"/>
        <v>0.2484627887193459</v>
      </c>
      <c r="W43">
        <f t="shared" si="2"/>
        <v>0.25403260772507213</v>
      </c>
      <c r="X43">
        <f t="shared" si="2"/>
        <v>0.2591311174860233</v>
      </c>
      <c r="Y43">
        <f t="shared" si="2"/>
        <v>0.26348796699710847</v>
      </c>
      <c r="Z43">
        <f t="shared" si="2"/>
        <v>0.2683313948354535</v>
      </c>
      <c r="AA43">
        <f t="shared" si="2"/>
        <v>0.2721058799361711</v>
      </c>
      <c r="AB43">
        <f t="shared" si="2"/>
        <v>0.27552684967711916</v>
      </c>
      <c r="AC43">
        <f t="shared" si="2"/>
        <v>0.2799606061605719</v>
      </c>
      <c r="AD43">
        <f t="shared" si="2"/>
        <v>0.2850408251116823</v>
      </c>
      <c r="AE43">
        <f t="shared" si="2"/>
        <v>0.29090968816191004</v>
      </c>
      <c r="AF43">
        <f t="shared" si="2"/>
        <v>0.2961606748200925</v>
      </c>
    </row>
    <row r="44" spans="1:32" ht="12">
      <c r="A44" t="str">
        <f t="shared" si="1"/>
        <v>Distillate</v>
      </c>
      <c r="B44">
        <f>1000000*$B$55*B34/(2000*1.102*1000000)*44/12</f>
        <v>0.30012099213551113</v>
      </c>
      <c r="C44">
        <f aca="true" t="shared" si="3" ref="C44:AF44">1000000*$B$55*C34/(2000*1.102*1000000)*44/12</f>
        <v>0.3294010889292196</v>
      </c>
      <c r="D44">
        <f t="shared" si="3"/>
        <v>0.32208106473079257</v>
      </c>
      <c r="E44">
        <f t="shared" si="3"/>
        <v>0.5343617664851784</v>
      </c>
      <c r="F44">
        <f t="shared" si="3"/>
        <v>0.6002419842710223</v>
      </c>
      <c r="G44">
        <f t="shared" si="3"/>
        <v>0.4977616454930429</v>
      </c>
      <c r="H44">
        <f t="shared" si="3"/>
        <v>0.5782819116757411</v>
      </c>
      <c r="I44">
        <f t="shared" si="3"/>
        <v>0.5490018148820327</v>
      </c>
      <c r="J44">
        <f t="shared" si="3"/>
        <v>0.5856019358741682</v>
      </c>
      <c r="K44">
        <f t="shared" si="3"/>
        <v>0.4465214761040532</v>
      </c>
      <c r="L44">
        <f t="shared" si="3"/>
        <v>0.39528130671506356</v>
      </c>
      <c r="M44">
        <f t="shared" si="3"/>
        <v>0.4005179429616821</v>
      </c>
      <c r="N44">
        <f t="shared" si="3"/>
        <v>0.3712905964332897</v>
      </c>
      <c r="O44">
        <f t="shared" si="3"/>
        <v>0.37356097855643616</v>
      </c>
      <c r="P44">
        <f t="shared" si="3"/>
        <v>0.38104331100622363</v>
      </c>
      <c r="Q44">
        <f t="shared" si="3"/>
        <v>0.38350657445777636</v>
      </c>
      <c r="R44">
        <f t="shared" si="3"/>
        <v>0.38680843667381243</v>
      </c>
      <c r="S44">
        <f t="shared" si="3"/>
        <v>0.3951864766566153</v>
      </c>
      <c r="T44">
        <f t="shared" si="3"/>
        <v>0.4030932564061051</v>
      </c>
      <c r="U44">
        <f t="shared" si="3"/>
        <v>0.40864307268384475</v>
      </c>
      <c r="V44">
        <f t="shared" si="3"/>
        <v>0.4151706621261344</v>
      </c>
      <c r="W44">
        <f t="shared" si="3"/>
        <v>0.4214722549815129</v>
      </c>
      <c r="X44">
        <f t="shared" si="3"/>
        <v>0.4266455808748253</v>
      </c>
      <c r="Y44">
        <f t="shared" si="3"/>
        <v>0.42914421744341585</v>
      </c>
      <c r="Z44">
        <f t="shared" si="3"/>
        <v>0.43195323429854754</v>
      </c>
      <c r="AA44">
        <f t="shared" si="3"/>
        <v>0.43528547223806635</v>
      </c>
      <c r="AB44">
        <f t="shared" si="3"/>
        <v>0.4374122846632018</v>
      </c>
      <c r="AC44">
        <f t="shared" si="3"/>
        <v>0.44100742765047585</v>
      </c>
      <c r="AD44">
        <f t="shared" si="3"/>
        <v>0.44310136565534713</v>
      </c>
      <c r="AE44">
        <f t="shared" si="3"/>
        <v>0.44626408357609937</v>
      </c>
      <c r="AF44">
        <f t="shared" si="3"/>
        <v>0.45069409233508134</v>
      </c>
    </row>
    <row r="45" spans="1:32" ht="12">
      <c r="A45" t="str">
        <f t="shared" si="1"/>
        <v>Kerosene</v>
      </c>
      <c r="B45">
        <f>1000000*$B$56*B35/(2000*1.102*1000000)*44/12</f>
        <v>0.014467029643073198</v>
      </c>
      <c r="C45">
        <f aca="true" t="shared" si="4" ref="C45:AF45">1000000*$B$56*C35/(2000*1.102*1000000)*44/12</f>
        <v>0.007233514821536599</v>
      </c>
      <c r="D45">
        <f t="shared" si="4"/>
        <v>0.007233514821536599</v>
      </c>
      <c r="E45">
        <f t="shared" si="4"/>
        <v>0.0217005444646098</v>
      </c>
      <c r="F45">
        <f t="shared" si="4"/>
        <v>0.028934059286146396</v>
      </c>
      <c r="G45">
        <f t="shared" si="4"/>
        <v>0.014467029643073198</v>
      </c>
      <c r="H45">
        <f t="shared" si="4"/>
        <v>0.007233514821536599</v>
      </c>
      <c r="I45">
        <f t="shared" si="4"/>
        <v>0.014467029643073198</v>
      </c>
      <c r="J45">
        <f t="shared" si="4"/>
        <v>0.0217005444646098</v>
      </c>
      <c r="K45">
        <f t="shared" si="4"/>
        <v>0.007233514821536599</v>
      </c>
      <c r="L45">
        <f t="shared" si="4"/>
        <v>0.007233514821536599</v>
      </c>
      <c r="M45">
        <f t="shared" si="4"/>
        <v>0.006830096575416313</v>
      </c>
      <c r="N45">
        <f t="shared" si="4"/>
        <v>0.00665637059267656</v>
      </c>
      <c r="O45">
        <f t="shared" si="4"/>
        <v>0.006692926406888897</v>
      </c>
      <c r="P45">
        <f t="shared" si="4"/>
        <v>0.006757756810790671</v>
      </c>
      <c r="Q45">
        <f t="shared" si="4"/>
        <v>0.006731178597999171</v>
      </c>
      <c r="R45">
        <f t="shared" si="4"/>
        <v>0.006740865673332925</v>
      </c>
      <c r="S45">
        <f t="shared" si="4"/>
        <v>0.006837008264889133</v>
      </c>
      <c r="T45">
        <f t="shared" si="4"/>
        <v>0.006925157080402631</v>
      </c>
      <c r="U45">
        <f t="shared" si="4"/>
        <v>0.007031216952285255</v>
      </c>
      <c r="V45">
        <f t="shared" si="4"/>
        <v>0.007163213048169672</v>
      </c>
      <c r="W45">
        <f t="shared" si="4"/>
        <v>0.007285935083560108</v>
      </c>
      <c r="X45">
        <f t="shared" si="4"/>
        <v>0.007384164292563351</v>
      </c>
      <c r="Y45">
        <f t="shared" si="4"/>
        <v>0.0074342794270532185</v>
      </c>
      <c r="Z45">
        <f t="shared" si="4"/>
        <v>0.007488079687990094</v>
      </c>
      <c r="AA45">
        <f t="shared" si="4"/>
        <v>0.007525558784258652</v>
      </c>
      <c r="AB45">
        <f t="shared" si="4"/>
        <v>0.00754812133562698</v>
      </c>
      <c r="AC45">
        <f t="shared" si="4"/>
        <v>0.007588586941586679</v>
      </c>
      <c r="AD45">
        <f t="shared" si="4"/>
        <v>0.007630660289366958</v>
      </c>
      <c r="AE45">
        <f t="shared" si="4"/>
        <v>0.007698255615266416</v>
      </c>
      <c r="AF45">
        <f t="shared" si="4"/>
        <v>0.007753089952106263</v>
      </c>
    </row>
    <row r="46" spans="1:32" ht="12">
      <c r="A46" t="str">
        <f t="shared" si="1"/>
        <v>LPG</v>
      </c>
      <c r="B46">
        <f>1000000*$B$57*B36/(2000*1.102*1000000)*44/12</f>
        <v>0.0809944041137326</v>
      </c>
      <c r="C46">
        <f aca="true" t="shared" si="5" ref="C46:AF46">1000000*$B$57*C36/(2000*1.102*1000000)*44/12</f>
        <v>0.0809944041137326</v>
      </c>
      <c r="D46">
        <f t="shared" si="5"/>
        <v>0.06853372655777375</v>
      </c>
      <c r="E46">
        <f t="shared" si="5"/>
        <v>0.049842710223835456</v>
      </c>
      <c r="F46">
        <f t="shared" si="5"/>
        <v>0.04361237144585602</v>
      </c>
      <c r="G46">
        <f t="shared" si="5"/>
        <v>0.049842710223835456</v>
      </c>
      <c r="H46">
        <f t="shared" si="5"/>
        <v>0.06230338777979432</v>
      </c>
      <c r="I46">
        <f t="shared" si="5"/>
        <v>0.018691016333938295</v>
      </c>
      <c r="J46">
        <f t="shared" si="5"/>
        <v>0.03115169388989716</v>
      </c>
      <c r="K46">
        <f t="shared" si="5"/>
        <v>0</v>
      </c>
      <c r="L46">
        <f t="shared" si="5"/>
        <v>0.018691016333938295</v>
      </c>
      <c r="M46">
        <f t="shared" si="5"/>
        <v>0.017178176378521304</v>
      </c>
      <c r="N46">
        <f t="shared" si="5"/>
        <v>0.01809524001139372</v>
      </c>
      <c r="O46">
        <f t="shared" si="5"/>
        <v>0.018302100538157062</v>
      </c>
      <c r="P46">
        <f t="shared" si="5"/>
        <v>0.018344079191284095</v>
      </c>
      <c r="Q46">
        <f t="shared" si="5"/>
        <v>0.018188927544313636</v>
      </c>
      <c r="R46">
        <f t="shared" si="5"/>
        <v>0.0183457058214662</v>
      </c>
      <c r="S46">
        <f t="shared" si="5"/>
        <v>0.018659578380796238</v>
      </c>
      <c r="T46">
        <f t="shared" si="5"/>
        <v>0.018944094300655415</v>
      </c>
      <c r="U46">
        <f t="shared" si="5"/>
        <v>0.01946179237445933</v>
      </c>
      <c r="V46">
        <f t="shared" si="5"/>
        <v>0.02005371980126906</v>
      </c>
      <c r="W46">
        <f t="shared" si="5"/>
        <v>0.02062616858740765</v>
      </c>
      <c r="X46">
        <f t="shared" si="5"/>
        <v>0.021110711141189602</v>
      </c>
      <c r="Y46">
        <f t="shared" si="5"/>
        <v>0.021436062185200864</v>
      </c>
      <c r="Z46">
        <f t="shared" si="5"/>
        <v>0.02174802052704199</v>
      </c>
      <c r="AA46">
        <f t="shared" si="5"/>
        <v>0.0219735617249532</v>
      </c>
      <c r="AB46">
        <f t="shared" si="5"/>
        <v>0.022148964974526217</v>
      </c>
      <c r="AC46">
        <f t="shared" si="5"/>
        <v>0.022437088807871014</v>
      </c>
      <c r="AD46">
        <f t="shared" si="5"/>
        <v>0.022730273268449022</v>
      </c>
      <c r="AE46">
        <f t="shared" si="5"/>
        <v>0.023074761940514662</v>
      </c>
      <c r="AF46">
        <f t="shared" si="5"/>
        <v>0.02334146563469006</v>
      </c>
    </row>
    <row r="47" spans="1:32" ht="12">
      <c r="A47" t="str">
        <f t="shared" si="1"/>
        <v>Motor Gas</v>
      </c>
      <c r="B47">
        <f>1000000*$B$58*B37/(2000*1.102*1000000)*44/12</f>
        <v>0.03546884452510587</v>
      </c>
      <c r="C47">
        <f aca="true" t="shared" si="6" ref="C47:AF47">1000000*$B$58*C37/(2000*1.102*1000000)*44/12</f>
        <v>0.03546884452510587</v>
      </c>
      <c r="D47">
        <f t="shared" si="6"/>
        <v>0.03546884452510587</v>
      </c>
      <c r="E47">
        <f t="shared" si="6"/>
        <v>0.05675015124016939</v>
      </c>
      <c r="F47">
        <f t="shared" si="6"/>
        <v>0.06384392014519057</v>
      </c>
      <c r="G47">
        <f t="shared" si="6"/>
        <v>0.06384392014519057</v>
      </c>
      <c r="H47">
        <f t="shared" si="6"/>
        <v>0.06384392014519057</v>
      </c>
      <c r="I47">
        <f t="shared" si="6"/>
        <v>0.06384392014519057</v>
      </c>
      <c r="J47">
        <f t="shared" si="6"/>
        <v>0.042562613430127044</v>
      </c>
      <c r="K47">
        <f t="shared" si="6"/>
        <v>0.028375075620084695</v>
      </c>
      <c r="L47">
        <f t="shared" si="6"/>
        <v>0.03546884452510587</v>
      </c>
      <c r="M47">
        <f t="shared" si="6"/>
        <v>0.03558992070748779</v>
      </c>
      <c r="N47">
        <f t="shared" si="6"/>
        <v>0.03624944846138913</v>
      </c>
      <c r="O47">
        <f t="shared" si="6"/>
        <v>0.03533824106099232</v>
      </c>
      <c r="P47">
        <f t="shared" si="6"/>
        <v>0.03540072334337319</v>
      </c>
      <c r="Q47">
        <f t="shared" si="6"/>
        <v>0.035227731297012545</v>
      </c>
      <c r="R47">
        <f t="shared" si="6"/>
        <v>0.03523256942796226</v>
      </c>
      <c r="S47">
        <f t="shared" si="6"/>
        <v>0.03588365745535698</v>
      </c>
      <c r="T47">
        <f t="shared" si="6"/>
        <v>0.03626300193215593</v>
      </c>
      <c r="U47">
        <f t="shared" si="6"/>
        <v>0.03672135804095473</v>
      </c>
      <c r="V47">
        <f t="shared" si="6"/>
        <v>0.037273944105895435</v>
      </c>
      <c r="W47">
        <f t="shared" si="6"/>
        <v>0.03786386087638601</v>
      </c>
      <c r="X47">
        <f t="shared" si="6"/>
        <v>0.03827584690795283</v>
      </c>
      <c r="Y47">
        <f t="shared" si="6"/>
        <v>0.03835313781901441</v>
      </c>
      <c r="Z47">
        <f t="shared" si="6"/>
        <v>0.03865282260008362</v>
      </c>
      <c r="AA47">
        <f t="shared" si="6"/>
        <v>0.0388628548406669</v>
      </c>
      <c r="AB47">
        <f t="shared" si="6"/>
        <v>0.03897356572787319</v>
      </c>
      <c r="AC47">
        <f t="shared" si="6"/>
        <v>0.03912653111517556</v>
      </c>
      <c r="AD47">
        <f t="shared" si="6"/>
        <v>0.039264077055109196</v>
      </c>
      <c r="AE47">
        <f t="shared" si="6"/>
        <v>0.03960888420450487</v>
      </c>
      <c r="AF47">
        <f t="shared" si="6"/>
        <v>0.03996411624114324</v>
      </c>
    </row>
    <row r="48" spans="1:32" ht="12">
      <c r="A48" t="str">
        <f t="shared" si="1"/>
        <v>Residual Fuel</v>
      </c>
      <c r="B48">
        <f>1000000*$B$59*B38/(2000*1.102*1000000)*44/12</f>
        <v>2.4041122202056866</v>
      </c>
      <c r="C48">
        <f aca="true" t="shared" si="7" ref="C48:AF48">1000000*$B$59*C38/(2000*1.102*1000000)*44/12</f>
        <v>2.640582274652148</v>
      </c>
      <c r="D48">
        <f t="shared" si="7"/>
        <v>2.9874050211736236</v>
      </c>
      <c r="E48">
        <f t="shared" si="7"/>
        <v>3.4445804597701155</v>
      </c>
      <c r="F48">
        <f t="shared" si="7"/>
        <v>4.5638720508166974</v>
      </c>
      <c r="G48">
        <f t="shared" si="7"/>
        <v>3.7125798548094373</v>
      </c>
      <c r="H48">
        <f t="shared" si="7"/>
        <v>3.8938735632183907</v>
      </c>
      <c r="I48">
        <f t="shared" si="7"/>
        <v>3.3815217785843923</v>
      </c>
      <c r="J48">
        <f t="shared" si="7"/>
        <v>2.853405323653963</v>
      </c>
      <c r="K48">
        <f t="shared" si="7"/>
        <v>3.145051724137931</v>
      </c>
      <c r="L48">
        <f t="shared" si="7"/>
        <v>3.2002280701754384</v>
      </c>
      <c r="M48">
        <f t="shared" si="7"/>
        <v>2.859024892143534</v>
      </c>
      <c r="N48">
        <f t="shared" si="7"/>
        <v>2.3006206026726526</v>
      </c>
      <c r="O48">
        <f t="shared" si="7"/>
        <v>2.4684793786939117</v>
      </c>
      <c r="P48">
        <f t="shared" si="7"/>
        <v>2.5408973465518945</v>
      </c>
      <c r="Q48">
        <f t="shared" si="7"/>
        <v>2.58127524452718</v>
      </c>
      <c r="R48">
        <f t="shared" si="7"/>
        <v>2.5971074155647824</v>
      </c>
      <c r="S48">
        <f t="shared" si="7"/>
        <v>2.635785977519605</v>
      </c>
      <c r="T48">
        <f t="shared" si="7"/>
        <v>2.7149116379509635</v>
      </c>
      <c r="U48">
        <f t="shared" si="7"/>
        <v>2.7251894581027436</v>
      </c>
      <c r="V48">
        <f t="shared" si="7"/>
        <v>2.742148574760412</v>
      </c>
      <c r="W48">
        <f t="shared" si="7"/>
        <v>2.753287239635691</v>
      </c>
      <c r="X48">
        <f t="shared" si="7"/>
        <v>2.760118113857345</v>
      </c>
      <c r="Y48">
        <f t="shared" si="7"/>
        <v>2.759890061346343</v>
      </c>
      <c r="Z48">
        <f t="shared" si="7"/>
        <v>2.75626428800404</v>
      </c>
      <c r="AA48">
        <f t="shared" si="7"/>
        <v>2.7456340446809295</v>
      </c>
      <c r="AB48">
        <f t="shared" si="7"/>
        <v>2.7361592832670616</v>
      </c>
      <c r="AC48">
        <f t="shared" si="7"/>
        <v>2.7242185108635097</v>
      </c>
      <c r="AD48">
        <f t="shared" si="7"/>
        <v>2.721300437492791</v>
      </c>
      <c r="AE48">
        <f t="shared" si="7"/>
        <v>2.7276911394538934</v>
      </c>
      <c r="AF48">
        <f t="shared" si="7"/>
        <v>2.7341997914102616</v>
      </c>
    </row>
    <row r="49" spans="1:32" ht="12">
      <c r="A49" t="str">
        <f>A39</f>
        <v>Other</v>
      </c>
      <c r="B49">
        <f>1000000*$B$60*B39/(2000*1.102*1000000)*44/12</f>
        <v>0</v>
      </c>
      <c r="C49">
        <f aca="true" t="shared" si="8" ref="C49:AF49">1000000*$B$60*C39/(2000*1.102*1000000)*44/12</f>
        <v>0.05935874168179069</v>
      </c>
      <c r="D49">
        <f t="shared" si="8"/>
        <v>0.05935874168179069</v>
      </c>
      <c r="E49">
        <f t="shared" si="8"/>
        <v>0.05935874168179069</v>
      </c>
      <c r="F49">
        <f t="shared" si="8"/>
        <v>0.06677858439201452</v>
      </c>
      <c r="G49">
        <f t="shared" si="8"/>
        <v>0.05935874168179069</v>
      </c>
      <c r="H49">
        <f t="shared" si="8"/>
        <v>0.45261040532365393</v>
      </c>
      <c r="I49">
        <f t="shared" si="8"/>
        <v>0.4971294615849969</v>
      </c>
      <c r="J49">
        <f t="shared" si="8"/>
        <v>0.4971294615849969</v>
      </c>
      <c r="K49">
        <f t="shared" si="8"/>
        <v>0.48970961887477316</v>
      </c>
      <c r="L49">
        <f t="shared" si="8"/>
        <v>0.48970961887477316</v>
      </c>
      <c r="M49">
        <f t="shared" si="8"/>
        <v>0.5178594269701279</v>
      </c>
      <c r="N49">
        <f t="shared" si="8"/>
        <v>0.5561550926165922</v>
      </c>
      <c r="O49">
        <f t="shared" si="8"/>
        <v>0.5164583479632382</v>
      </c>
      <c r="P49">
        <f t="shared" si="8"/>
        <v>0.5109711252526691</v>
      </c>
      <c r="Q49">
        <f t="shared" si="8"/>
        <v>0.4972148155981487</v>
      </c>
      <c r="R49">
        <f t="shared" si="8"/>
        <v>0.4865812338513134</v>
      </c>
      <c r="S49">
        <f t="shared" si="8"/>
        <v>0.4857724458864953</v>
      </c>
      <c r="T49">
        <f t="shared" si="8"/>
        <v>0.4739246944420598</v>
      </c>
      <c r="U49">
        <f t="shared" si="8"/>
        <v>0.47939184786095185</v>
      </c>
      <c r="V49">
        <f t="shared" si="8"/>
        <v>0.4873454832538408</v>
      </c>
      <c r="W49">
        <f t="shared" si="8"/>
        <v>0.4947031459896312</v>
      </c>
      <c r="X49">
        <f t="shared" si="8"/>
        <v>0.5001551239709684</v>
      </c>
      <c r="Y49">
        <f t="shared" si="8"/>
        <v>0.501268722721462</v>
      </c>
      <c r="Z49">
        <f t="shared" si="8"/>
        <v>0.5039364568889736</v>
      </c>
      <c r="AA49">
        <f t="shared" si="8"/>
        <v>0.505439498673042</v>
      </c>
      <c r="AB49">
        <f t="shared" si="8"/>
        <v>0.5052345404705663</v>
      </c>
      <c r="AC49">
        <f t="shared" si="8"/>
        <v>0.5059201290251777</v>
      </c>
      <c r="AD49">
        <f t="shared" si="8"/>
        <v>0.5063172944707633</v>
      </c>
      <c r="AE49">
        <f t="shared" si="8"/>
        <v>0.5094496304957158</v>
      </c>
      <c r="AF49">
        <f t="shared" si="8"/>
        <v>0.5110336678104009</v>
      </c>
    </row>
    <row r="50" spans="1:32" ht="12">
      <c r="A50" t="s">
        <v>25</v>
      </c>
      <c r="B50">
        <f>SUM(B42:B49)</f>
        <v>3.8063360556563826</v>
      </c>
      <c r="C50">
        <f aca="true" t="shared" si="9" ref="C50:AF50">SUM(C42:C49)</f>
        <v>4.674307924984877</v>
      </c>
      <c r="D50">
        <f t="shared" si="9"/>
        <v>6.065706442831217</v>
      </c>
      <c r="E50">
        <f t="shared" si="9"/>
        <v>5.815458106473081</v>
      </c>
      <c r="F50">
        <f t="shared" si="9"/>
        <v>7.090558076225045</v>
      </c>
      <c r="G50">
        <f t="shared" si="9"/>
        <v>5.51784921355112</v>
      </c>
      <c r="H50">
        <f t="shared" si="9"/>
        <v>6.077138989715668</v>
      </c>
      <c r="I50">
        <f t="shared" si="9"/>
        <v>5.490464004839685</v>
      </c>
      <c r="J50">
        <f t="shared" si="9"/>
        <v>4.823315335753177</v>
      </c>
      <c r="K50">
        <f t="shared" si="9"/>
        <v>4.887370538415003</v>
      </c>
      <c r="L50">
        <f t="shared" si="9"/>
        <v>5.290347852389594</v>
      </c>
      <c r="M50">
        <f t="shared" si="9"/>
        <v>4.929733142396115</v>
      </c>
      <c r="N50">
        <f t="shared" si="9"/>
        <v>4.361164183517428</v>
      </c>
      <c r="O50">
        <f t="shared" si="9"/>
        <v>4.505620404366627</v>
      </c>
      <c r="P50">
        <f t="shared" si="9"/>
        <v>4.594200325300609</v>
      </c>
      <c r="Q50">
        <f t="shared" si="9"/>
        <v>4.627852001273969</v>
      </c>
      <c r="R50">
        <f t="shared" si="9"/>
        <v>4.640092088705601</v>
      </c>
      <c r="S50">
        <f t="shared" si="9"/>
        <v>4.69842106412553</v>
      </c>
      <c r="T50">
        <f t="shared" si="9"/>
        <v>4.786275089849365</v>
      </c>
      <c r="U50">
        <f t="shared" si="9"/>
        <v>4.815310319419941</v>
      </c>
      <c r="V50">
        <f t="shared" si="9"/>
        <v>4.858575838096056</v>
      </c>
      <c r="W50">
        <f t="shared" si="9"/>
        <v>4.8927758175668945</v>
      </c>
      <c r="X50">
        <f t="shared" si="9"/>
        <v>4.919854547888264</v>
      </c>
      <c r="Y50">
        <f t="shared" si="9"/>
        <v>4.930814509285885</v>
      </c>
      <c r="Z50">
        <f t="shared" si="9"/>
        <v>4.940441251740411</v>
      </c>
      <c r="AA50">
        <f t="shared" si="9"/>
        <v>4.939540851389893</v>
      </c>
      <c r="AB50">
        <f t="shared" si="9"/>
        <v>4.935400097700951</v>
      </c>
      <c r="AC50">
        <f t="shared" si="9"/>
        <v>4.932566779298975</v>
      </c>
      <c r="AD50">
        <f t="shared" si="9"/>
        <v>4.93718790535881</v>
      </c>
      <c r="AE50">
        <f t="shared" si="9"/>
        <v>4.957312842449192</v>
      </c>
      <c r="AF50">
        <f t="shared" si="9"/>
        <v>4.97444338279016</v>
      </c>
    </row>
    <row r="52" ht="12">
      <c r="A52" t="s">
        <v>335</v>
      </c>
    </row>
    <row r="53" spans="1:2" ht="12">
      <c r="A53" t="str">
        <f>A42</f>
        <v>Coal</v>
      </c>
      <c r="B53">
        <v>55.91</v>
      </c>
    </row>
    <row r="54" spans="1:2" ht="12">
      <c r="A54" t="str">
        <f aca="true" t="shared" si="10" ref="A54:A60">A43</f>
        <v>Natural Gas</v>
      </c>
      <c r="B54">
        <v>31.9</v>
      </c>
    </row>
    <row r="55" spans="1:2" ht="12">
      <c r="A55" t="str">
        <f t="shared" si="10"/>
        <v>Distillate</v>
      </c>
      <c r="B55">
        <f>44</f>
        <v>44</v>
      </c>
    </row>
    <row r="56" spans="1:2" ht="12">
      <c r="A56" t="str">
        <f t="shared" si="10"/>
        <v>Kerosene</v>
      </c>
      <c r="B56">
        <v>43.48</v>
      </c>
    </row>
    <row r="57" spans="1:2" ht="12">
      <c r="A57" t="str">
        <f t="shared" si="10"/>
        <v>LPG</v>
      </c>
      <c r="B57">
        <v>37.45</v>
      </c>
    </row>
    <row r="58" spans="1:2" ht="12">
      <c r="A58" t="str">
        <f t="shared" si="10"/>
        <v>Motor Gas</v>
      </c>
      <c r="B58">
        <v>42.64</v>
      </c>
    </row>
    <row r="59" spans="1:2" ht="12">
      <c r="A59" t="str">
        <f>A48</f>
        <v>Residual Fuel</v>
      </c>
      <c r="B59">
        <v>47.38</v>
      </c>
    </row>
    <row r="60" spans="1:2" ht="12">
      <c r="A60" t="str">
        <f t="shared" si="10"/>
        <v>Other</v>
      </c>
      <c r="B60">
        <v>44.6</v>
      </c>
    </row>
  </sheetData>
  <mergeCells count="53">
    <mergeCell ref="A12:AA12"/>
    <mergeCell ref="B9:C9"/>
    <mergeCell ref="B10:C10"/>
    <mergeCell ref="E9:N10"/>
    <mergeCell ref="O9:P9"/>
    <mergeCell ref="O10:P10"/>
    <mergeCell ref="Z2:AA10"/>
    <mergeCell ref="H7:H8"/>
    <mergeCell ref="K7:L7"/>
    <mergeCell ref="K8:L8"/>
    <mergeCell ref="M7:M8"/>
    <mergeCell ref="N7:N8"/>
    <mergeCell ref="X9:Y9"/>
    <mergeCell ref="X10:Y10"/>
    <mergeCell ref="V10:W10"/>
    <mergeCell ref="V9:W9"/>
    <mergeCell ref="Q9:R9"/>
    <mergeCell ref="Q10:R10"/>
    <mergeCell ref="S2:T10"/>
    <mergeCell ref="U2:U8"/>
    <mergeCell ref="X2:Y2"/>
    <mergeCell ref="X3:Y3"/>
    <mergeCell ref="X4:Y4"/>
    <mergeCell ref="X5:Y5"/>
    <mergeCell ref="X6:Y6"/>
    <mergeCell ref="X7:Y7"/>
    <mergeCell ref="X8:Y8"/>
    <mergeCell ref="V6:W6"/>
    <mergeCell ref="V7:W7"/>
    <mergeCell ref="V8:W8"/>
    <mergeCell ref="V2:W2"/>
    <mergeCell ref="V3:W3"/>
    <mergeCell ref="V4:W4"/>
    <mergeCell ref="V5:W5"/>
    <mergeCell ref="O7:P7"/>
    <mergeCell ref="O8:P8"/>
    <mergeCell ref="Q2:R2"/>
    <mergeCell ref="Q3:R3"/>
    <mergeCell ref="Q4:R4"/>
    <mergeCell ref="Q5:R5"/>
    <mergeCell ref="Q6:R6"/>
    <mergeCell ref="Q7:R7"/>
    <mergeCell ref="Q8:R8"/>
    <mergeCell ref="A11:G11"/>
    <mergeCell ref="A1:AA1"/>
    <mergeCell ref="A2:A10"/>
    <mergeCell ref="B2:C8"/>
    <mergeCell ref="E2:N6"/>
    <mergeCell ref="O2:P2"/>
    <mergeCell ref="O3:P3"/>
    <mergeCell ref="O4:P4"/>
    <mergeCell ref="O5:P5"/>
    <mergeCell ref="O6:P6"/>
  </mergeCells>
  <hyperlinks>
    <hyperlink ref="A1" location="footnotes" display="footnotes"/>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F65"/>
  <sheetViews>
    <sheetView workbookViewId="0" topLeftCell="A1">
      <pane xSplit="1" ySplit="32" topLeftCell="B33" activePane="bottomRight" state="frozen"/>
      <selection pane="topLeft" activeCell="A1" sqref="A1"/>
      <selection pane="topRight" activeCell="B1" sqref="B1"/>
      <selection pane="bottomLeft" activeCell="A32" sqref="A32"/>
      <selection pane="bottomRight" activeCell="I2" sqref="I2"/>
    </sheetView>
  </sheetViews>
  <sheetFormatPr defaultColWidth="11.421875" defaultRowHeight="12.75"/>
  <cols>
    <col min="1" max="1" width="13.421875" style="0" customWidth="1"/>
    <col min="2" max="16384" width="8.8515625" style="0" customWidth="1"/>
  </cols>
  <sheetData>
    <row r="1" spans="1:20" ht="12.75" customHeight="1">
      <c r="A1" s="145" t="s">
        <v>122</v>
      </c>
      <c r="B1" s="146"/>
      <c r="C1" s="146"/>
      <c r="D1" s="146"/>
      <c r="E1" s="146"/>
      <c r="F1" s="146"/>
      <c r="G1" s="146"/>
      <c r="H1" s="146"/>
      <c r="I1" s="146"/>
      <c r="J1" s="146"/>
      <c r="K1" s="146"/>
      <c r="L1" s="146"/>
      <c r="M1" s="146"/>
      <c r="N1" s="146"/>
      <c r="O1" s="146"/>
      <c r="P1" s="146"/>
      <c r="Q1" s="146"/>
      <c r="R1" s="146"/>
      <c r="S1" s="146"/>
      <c r="T1" s="147"/>
    </row>
    <row r="2" spans="1:20" ht="12.75" customHeight="1">
      <c r="A2" s="145" t="s">
        <v>364</v>
      </c>
      <c r="B2" s="168"/>
      <c r="C2" s="168"/>
      <c r="D2" s="168"/>
      <c r="E2" s="168"/>
      <c r="F2" s="168"/>
      <c r="G2" s="168"/>
      <c r="H2" s="168"/>
      <c r="I2" s="143"/>
      <c r="J2" s="143"/>
      <c r="K2" s="143"/>
      <c r="L2" s="143"/>
      <c r="M2" s="143"/>
      <c r="N2" s="143"/>
      <c r="O2" s="143"/>
      <c r="P2" s="143"/>
      <c r="Q2" s="143"/>
      <c r="R2" s="143"/>
      <c r="S2" s="143"/>
      <c r="T2" s="144"/>
    </row>
    <row r="3" spans="1:20" ht="12">
      <c r="A3" s="148" t="s">
        <v>12</v>
      </c>
      <c r="B3" s="151" t="s">
        <v>13</v>
      </c>
      <c r="C3" s="152"/>
      <c r="D3" s="5"/>
      <c r="E3" s="151" t="s">
        <v>16</v>
      </c>
      <c r="F3" s="157"/>
      <c r="G3" s="157"/>
      <c r="H3" s="157"/>
      <c r="I3" s="157"/>
      <c r="J3" s="157"/>
      <c r="K3" s="157"/>
      <c r="L3" s="152"/>
      <c r="M3" s="151" t="s">
        <v>123</v>
      </c>
      <c r="N3" s="152"/>
      <c r="O3" s="148" t="s">
        <v>20</v>
      </c>
      <c r="P3" s="160"/>
      <c r="Q3" s="161"/>
      <c r="R3" s="5"/>
      <c r="S3" s="151" t="s">
        <v>124</v>
      </c>
      <c r="T3" s="152"/>
    </row>
    <row r="4" spans="1:20" ht="12">
      <c r="A4" s="149"/>
      <c r="B4" s="153"/>
      <c r="C4" s="154"/>
      <c r="D4" s="6"/>
      <c r="E4" s="153"/>
      <c r="F4" s="158"/>
      <c r="G4" s="158"/>
      <c r="H4" s="158"/>
      <c r="I4" s="158"/>
      <c r="J4" s="158"/>
      <c r="K4" s="158"/>
      <c r="L4" s="154"/>
      <c r="M4" s="153"/>
      <c r="N4" s="154"/>
      <c r="O4" s="149"/>
      <c r="P4" s="162"/>
      <c r="Q4" s="163"/>
      <c r="R4" s="6"/>
      <c r="S4" s="153"/>
      <c r="T4" s="154"/>
    </row>
    <row r="5" spans="1:20" ht="16.5">
      <c r="A5" s="149"/>
      <c r="B5" s="153"/>
      <c r="C5" s="154"/>
      <c r="D5" s="7" t="s">
        <v>14</v>
      </c>
      <c r="E5" s="153"/>
      <c r="F5" s="158"/>
      <c r="G5" s="158"/>
      <c r="H5" s="158"/>
      <c r="I5" s="158"/>
      <c r="J5" s="158"/>
      <c r="K5" s="158"/>
      <c r="L5" s="154"/>
      <c r="M5" s="153"/>
      <c r="N5" s="154"/>
      <c r="O5" s="149"/>
      <c r="P5" s="162"/>
      <c r="Q5" s="163"/>
      <c r="R5" s="7" t="s">
        <v>23</v>
      </c>
      <c r="S5" s="153"/>
      <c r="T5" s="154"/>
    </row>
    <row r="6" spans="1:20" ht="16.5">
      <c r="A6" s="149"/>
      <c r="B6" s="153"/>
      <c r="C6" s="154"/>
      <c r="D6" s="7" t="s">
        <v>15</v>
      </c>
      <c r="E6" s="153"/>
      <c r="F6" s="158"/>
      <c r="G6" s="158"/>
      <c r="H6" s="158"/>
      <c r="I6" s="158"/>
      <c r="J6" s="158"/>
      <c r="K6" s="158"/>
      <c r="L6" s="154"/>
      <c r="M6" s="153"/>
      <c r="N6" s="154"/>
      <c r="O6" s="149"/>
      <c r="P6" s="162"/>
      <c r="Q6" s="163"/>
      <c r="R6" s="7" t="s">
        <v>24</v>
      </c>
      <c r="S6" s="153"/>
      <c r="T6" s="154"/>
    </row>
    <row r="7" spans="1:20" ht="12">
      <c r="A7" s="149"/>
      <c r="B7" s="153"/>
      <c r="C7" s="154"/>
      <c r="D7" s="7"/>
      <c r="E7" s="155"/>
      <c r="F7" s="159"/>
      <c r="G7" s="159"/>
      <c r="H7" s="159"/>
      <c r="I7" s="159"/>
      <c r="J7" s="159"/>
      <c r="K7" s="159"/>
      <c r="L7" s="156"/>
      <c r="M7" s="153"/>
      <c r="N7" s="154"/>
      <c r="O7" s="149"/>
      <c r="P7" s="162"/>
      <c r="Q7" s="163"/>
      <c r="R7" s="7"/>
      <c r="S7" s="153"/>
      <c r="T7" s="154"/>
    </row>
    <row r="8" spans="1:20" ht="12">
      <c r="A8" s="149"/>
      <c r="B8" s="153"/>
      <c r="C8" s="154"/>
      <c r="D8" s="7"/>
      <c r="E8" s="1" t="s">
        <v>125</v>
      </c>
      <c r="F8" s="1" t="s">
        <v>26</v>
      </c>
      <c r="G8" s="1" t="s">
        <v>127</v>
      </c>
      <c r="H8" s="148" t="s">
        <v>29</v>
      </c>
      <c r="I8" s="148" t="s">
        <v>128</v>
      </c>
      <c r="J8" s="1" t="s">
        <v>3</v>
      </c>
      <c r="K8" s="1" t="s">
        <v>5</v>
      </c>
      <c r="L8" s="148" t="s">
        <v>25</v>
      </c>
      <c r="M8" s="153"/>
      <c r="N8" s="154"/>
      <c r="O8" s="149"/>
      <c r="P8" s="153" t="s">
        <v>21</v>
      </c>
      <c r="Q8" s="154"/>
      <c r="R8" s="7"/>
      <c r="S8" s="153"/>
      <c r="T8" s="154"/>
    </row>
    <row r="9" spans="1:20" ht="12">
      <c r="A9" s="149"/>
      <c r="B9" s="155"/>
      <c r="C9" s="156"/>
      <c r="D9" s="8"/>
      <c r="E9" s="8" t="s">
        <v>126</v>
      </c>
      <c r="F9" s="8" t="s">
        <v>27</v>
      </c>
      <c r="G9" s="8" t="s">
        <v>27</v>
      </c>
      <c r="H9" s="150"/>
      <c r="I9" s="150"/>
      <c r="J9" s="8" t="s">
        <v>4</v>
      </c>
      <c r="K9" s="8" t="s">
        <v>27</v>
      </c>
      <c r="L9" s="150"/>
      <c r="M9" s="155"/>
      <c r="N9" s="156"/>
      <c r="O9" s="150"/>
      <c r="P9" s="153" t="s">
        <v>22</v>
      </c>
      <c r="Q9" s="154"/>
      <c r="R9" s="8"/>
      <c r="S9" s="153"/>
      <c r="T9" s="154"/>
    </row>
    <row r="10" spans="1:20" ht="14.25" customHeight="1">
      <c r="A10" s="149"/>
      <c r="B10" s="151" t="s">
        <v>34</v>
      </c>
      <c r="C10" s="152"/>
      <c r="D10" s="1" t="s">
        <v>31</v>
      </c>
      <c r="E10" s="151" t="s">
        <v>33</v>
      </c>
      <c r="F10" s="157"/>
      <c r="G10" s="157"/>
      <c r="H10" s="157"/>
      <c r="I10" s="157"/>
      <c r="J10" s="157"/>
      <c r="K10" s="157"/>
      <c r="L10" s="152"/>
      <c r="M10" s="151" t="s">
        <v>34</v>
      </c>
      <c r="N10" s="152"/>
      <c r="O10" s="148" t="s">
        <v>36</v>
      </c>
      <c r="P10" s="153"/>
      <c r="Q10" s="154"/>
      <c r="R10" s="148" t="s">
        <v>36</v>
      </c>
      <c r="S10" s="153"/>
      <c r="T10" s="154"/>
    </row>
    <row r="11" spans="1:20" ht="12">
      <c r="A11" s="150"/>
      <c r="B11" s="155" t="s">
        <v>112</v>
      </c>
      <c r="C11" s="156"/>
      <c r="D11" s="8" t="s">
        <v>32</v>
      </c>
      <c r="E11" s="155"/>
      <c r="F11" s="159"/>
      <c r="G11" s="159"/>
      <c r="H11" s="159"/>
      <c r="I11" s="159"/>
      <c r="J11" s="159"/>
      <c r="K11" s="159"/>
      <c r="L11" s="156"/>
      <c r="M11" s="155" t="s">
        <v>129</v>
      </c>
      <c r="N11" s="156"/>
      <c r="O11" s="150"/>
      <c r="P11" s="155"/>
      <c r="Q11" s="156"/>
      <c r="R11" s="150"/>
      <c r="S11" s="155"/>
      <c r="T11" s="156"/>
    </row>
    <row r="12" spans="1:20" ht="12">
      <c r="A12" s="164" t="s">
        <v>39</v>
      </c>
      <c r="B12" s="165"/>
      <c r="C12" s="165"/>
      <c r="D12" s="165"/>
      <c r="E12" s="165"/>
      <c r="F12" s="165"/>
      <c r="G12" s="165"/>
      <c r="H12" s="165"/>
      <c r="I12" s="165"/>
      <c r="J12" s="165"/>
      <c r="K12" s="165"/>
      <c r="L12" s="165"/>
      <c r="M12" s="165"/>
      <c r="N12" s="165"/>
      <c r="O12" s="165"/>
      <c r="P12" s="165"/>
      <c r="Q12" s="165"/>
      <c r="R12" s="165"/>
      <c r="S12" s="165"/>
      <c r="T12" s="166"/>
    </row>
    <row r="13" spans="1:20" ht="12" hidden="1">
      <c r="A13" s="11">
        <v>1990</v>
      </c>
      <c r="B13" s="13">
        <v>0</v>
      </c>
      <c r="C13" s="12"/>
      <c r="D13" s="11" t="s">
        <v>38</v>
      </c>
      <c r="E13" s="13">
        <v>0.3</v>
      </c>
      <c r="F13" s="13">
        <v>26.4</v>
      </c>
      <c r="G13" s="13">
        <v>14</v>
      </c>
      <c r="H13" s="13">
        <v>0.1</v>
      </c>
      <c r="I13" s="13">
        <v>0.8</v>
      </c>
      <c r="J13" s="13">
        <v>73.2</v>
      </c>
      <c r="K13" s="13">
        <v>0.9</v>
      </c>
      <c r="L13" s="13">
        <v>115.8</v>
      </c>
      <c r="M13" s="13">
        <v>0</v>
      </c>
      <c r="N13" s="12"/>
      <c r="O13" s="13">
        <v>0</v>
      </c>
      <c r="P13" s="13">
        <v>115.8</v>
      </c>
      <c r="Q13" s="12"/>
      <c r="R13" s="13">
        <v>0</v>
      </c>
      <c r="S13" s="13">
        <v>115.8</v>
      </c>
      <c r="T13" s="12"/>
    </row>
    <row r="14" spans="1:20" ht="12" hidden="1">
      <c r="A14" s="11">
        <v>1991</v>
      </c>
      <c r="B14" s="13">
        <v>0</v>
      </c>
      <c r="C14" s="12"/>
      <c r="D14" s="11" t="s">
        <v>38</v>
      </c>
      <c r="E14" s="13">
        <v>0.2</v>
      </c>
      <c r="F14" s="13">
        <v>17.3</v>
      </c>
      <c r="G14" s="13">
        <v>13.2</v>
      </c>
      <c r="H14" s="13">
        <v>0.1</v>
      </c>
      <c r="I14" s="13">
        <v>0.7</v>
      </c>
      <c r="J14" s="13">
        <v>73.4</v>
      </c>
      <c r="K14" s="13">
        <v>0.7</v>
      </c>
      <c r="L14" s="13">
        <v>105.6</v>
      </c>
      <c r="M14" s="13">
        <v>0</v>
      </c>
      <c r="N14" s="12"/>
      <c r="O14" s="13">
        <v>0</v>
      </c>
      <c r="P14" s="13">
        <v>105.6</v>
      </c>
      <c r="Q14" s="12"/>
      <c r="R14" s="13">
        <v>0</v>
      </c>
      <c r="S14" s="13">
        <v>105.6</v>
      </c>
      <c r="T14" s="12"/>
    </row>
    <row r="15" spans="1:20" ht="12" hidden="1">
      <c r="A15" s="11">
        <v>1992</v>
      </c>
      <c r="B15" s="13">
        <v>0</v>
      </c>
      <c r="C15" s="12"/>
      <c r="D15" s="11" t="s">
        <v>38</v>
      </c>
      <c r="E15" s="13">
        <v>0.2</v>
      </c>
      <c r="F15" s="13">
        <v>18.2</v>
      </c>
      <c r="G15" s="13">
        <v>10.5</v>
      </c>
      <c r="H15" s="13">
        <v>0.1</v>
      </c>
      <c r="I15" s="13">
        <v>0.7</v>
      </c>
      <c r="J15" s="13">
        <v>73.4</v>
      </c>
      <c r="K15" s="13">
        <v>1</v>
      </c>
      <c r="L15" s="13">
        <v>104.1</v>
      </c>
      <c r="M15" s="13">
        <v>0</v>
      </c>
      <c r="N15" s="12"/>
      <c r="O15" s="13">
        <v>0</v>
      </c>
      <c r="P15" s="13">
        <v>104.1</v>
      </c>
      <c r="Q15" s="12"/>
      <c r="R15" s="13">
        <v>0</v>
      </c>
      <c r="S15" s="13">
        <v>104.1</v>
      </c>
      <c r="T15" s="12"/>
    </row>
    <row r="16" spans="1:20" ht="12" hidden="1">
      <c r="A16" s="11">
        <v>1993</v>
      </c>
      <c r="B16" s="13">
        <v>0</v>
      </c>
      <c r="C16" s="12"/>
      <c r="D16" s="11" t="s">
        <v>38</v>
      </c>
      <c r="E16" s="13">
        <v>0.2</v>
      </c>
      <c r="F16" s="13">
        <v>20.4</v>
      </c>
      <c r="G16" s="13">
        <v>8.3</v>
      </c>
      <c r="H16" s="11" t="s">
        <v>38</v>
      </c>
      <c r="I16" s="13">
        <v>0.8</v>
      </c>
      <c r="J16" s="13">
        <v>74.8</v>
      </c>
      <c r="K16" s="13">
        <v>1.8</v>
      </c>
      <c r="L16" s="13">
        <v>106.3</v>
      </c>
      <c r="M16" s="13">
        <v>0</v>
      </c>
      <c r="N16" s="12"/>
      <c r="O16" s="13">
        <v>0</v>
      </c>
      <c r="P16" s="13">
        <v>106.3</v>
      </c>
      <c r="Q16" s="12"/>
      <c r="R16" s="13">
        <v>0</v>
      </c>
      <c r="S16" s="13">
        <v>106.3</v>
      </c>
      <c r="T16" s="12"/>
    </row>
    <row r="17" spans="1:20" ht="12" hidden="1">
      <c r="A17" s="11">
        <v>1994</v>
      </c>
      <c r="B17" s="13">
        <v>0</v>
      </c>
      <c r="C17" s="12"/>
      <c r="D17" s="11" t="s">
        <v>38</v>
      </c>
      <c r="E17" s="13">
        <v>0.2</v>
      </c>
      <c r="F17" s="13">
        <v>24.5</v>
      </c>
      <c r="G17" s="13">
        <v>5.6</v>
      </c>
      <c r="H17" s="13">
        <v>0.1</v>
      </c>
      <c r="I17" s="13">
        <v>0.8</v>
      </c>
      <c r="J17" s="13">
        <v>75</v>
      </c>
      <c r="K17" s="13">
        <v>1.5</v>
      </c>
      <c r="L17" s="13">
        <v>107.7</v>
      </c>
      <c r="M17" s="13">
        <v>0</v>
      </c>
      <c r="N17" s="12"/>
      <c r="O17" s="13">
        <v>0</v>
      </c>
      <c r="P17" s="13">
        <v>107.7</v>
      </c>
      <c r="Q17" s="12"/>
      <c r="R17" s="13">
        <v>0</v>
      </c>
      <c r="S17" s="13">
        <v>107.7</v>
      </c>
      <c r="T17" s="12"/>
    </row>
    <row r="18" spans="1:20" ht="12" hidden="1">
      <c r="A18" s="11">
        <v>1995</v>
      </c>
      <c r="B18" s="13">
        <v>0</v>
      </c>
      <c r="C18" s="12"/>
      <c r="D18" s="13">
        <v>0.1</v>
      </c>
      <c r="E18" s="13">
        <v>0.2</v>
      </c>
      <c r="F18" s="13">
        <v>21.7</v>
      </c>
      <c r="G18" s="13">
        <v>4.8</v>
      </c>
      <c r="H18" s="11" t="s">
        <v>38</v>
      </c>
      <c r="I18" s="13">
        <v>0.8</v>
      </c>
      <c r="J18" s="13">
        <v>74</v>
      </c>
      <c r="K18" s="13">
        <v>1.3</v>
      </c>
      <c r="L18" s="13">
        <v>102.7</v>
      </c>
      <c r="M18" s="13">
        <v>0</v>
      </c>
      <c r="N18" s="12"/>
      <c r="O18" s="13">
        <v>0</v>
      </c>
      <c r="P18" s="13">
        <v>102.8</v>
      </c>
      <c r="Q18" s="12"/>
      <c r="R18" s="13">
        <v>0</v>
      </c>
      <c r="S18" s="13">
        <v>102.8</v>
      </c>
      <c r="T18" s="12"/>
    </row>
    <row r="19" spans="1:20" ht="12" hidden="1">
      <c r="A19" s="11">
        <v>1996</v>
      </c>
      <c r="B19" s="13">
        <v>0</v>
      </c>
      <c r="C19" s="12"/>
      <c r="D19" s="13">
        <v>0</v>
      </c>
      <c r="E19" s="13">
        <v>0.1</v>
      </c>
      <c r="F19" s="13">
        <v>21.8</v>
      </c>
      <c r="G19" s="13">
        <v>5.1</v>
      </c>
      <c r="H19" s="11" t="s">
        <v>38</v>
      </c>
      <c r="I19" s="13">
        <v>0.8</v>
      </c>
      <c r="J19" s="13">
        <v>77</v>
      </c>
      <c r="K19" s="13">
        <v>1.3</v>
      </c>
      <c r="L19" s="13">
        <v>106.1</v>
      </c>
      <c r="M19" s="13">
        <v>0</v>
      </c>
      <c r="N19" s="12"/>
      <c r="O19" s="11" t="s">
        <v>38</v>
      </c>
      <c r="P19" s="13">
        <v>106.1</v>
      </c>
      <c r="Q19" s="12"/>
      <c r="R19" s="11" t="s">
        <v>38</v>
      </c>
      <c r="S19" s="13">
        <v>106.1</v>
      </c>
      <c r="T19" s="12"/>
    </row>
    <row r="20" spans="1:20" ht="12" hidden="1">
      <c r="A20" s="11">
        <v>1997</v>
      </c>
      <c r="B20" s="13">
        <v>0</v>
      </c>
      <c r="C20" s="12"/>
      <c r="D20" s="13">
        <v>0</v>
      </c>
      <c r="E20" s="13">
        <v>0.2</v>
      </c>
      <c r="F20" s="13">
        <v>21.9</v>
      </c>
      <c r="G20" s="13">
        <v>5.4</v>
      </c>
      <c r="H20" s="11" t="s">
        <v>38</v>
      </c>
      <c r="I20" s="13">
        <v>0.8</v>
      </c>
      <c r="J20" s="13">
        <v>82.3</v>
      </c>
      <c r="K20" s="13">
        <v>0.7</v>
      </c>
      <c r="L20" s="13">
        <v>111.4</v>
      </c>
      <c r="M20" s="13">
        <v>0</v>
      </c>
      <c r="N20" s="12"/>
      <c r="O20" s="11" t="s">
        <v>38</v>
      </c>
      <c r="P20" s="13">
        <v>111.4</v>
      </c>
      <c r="Q20" s="12"/>
      <c r="R20" s="11" t="s">
        <v>38</v>
      </c>
      <c r="S20" s="13">
        <v>111.4</v>
      </c>
      <c r="T20" s="12"/>
    </row>
    <row r="21" spans="1:20" ht="12" hidden="1">
      <c r="A21" s="11">
        <v>1998</v>
      </c>
      <c r="B21" s="13">
        <v>0</v>
      </c>
      <c r="C21" s="12"/>
      <c r="D21" s="13">
        <v>0</v>
      </c>
      <c r="E21" s="13">
        <v>0.1</v>
      </c>
      <c r="F21" s="13">
        <v>21.7</v>
      </c>
      <c r="G21" s="13">
        <v>5.3</v>
      </c>
      <c r="H21" s="11" t="s">
        <v>38</v>
      </c>
      <c r="I21" s="13">
        <v>0.8</v>
      </c>
      <c r="J21" s="13">
        <v>79.2</v>
      </c>
      <c r="K21" s="13">
        <v>1.9</v>
      </c>
      <c r="L21" s="13">
        <v>109</v>
      </c>
      <c r="M21" s="13">
        <v>0</v>
      </c>
      <c r="N21" s="12"/>
      <c r="O21" s="11" t="s">
        <v>38</v>
      </c>
      <c r="P21" s="13">
        <v>109</v>
      </c>
      <c r="Q21" s="12"/>
      <c r="R21" s="11" t="s">
        <v>38</v>
      </c>
      <c r="S21" s="13">
        <v>109</v>
      </c>
      <c r="T21" s="12"/>
    </row>
    <row r="22" spans="1:20" ht="12" hidden="1">
      <c r="A22" s="11">
        <v>1999</v>
      </c>
      <c r="B22" s="13">
        <v>0</v>
      </c>
      <c r="C22" s="12"/>
      <c r="D22" s="13">
        <v>0</v>
      </c>
      <c r="E22" s="13">
        <v>0.2</v>
      </c>
      <c r="F22" s="13">
        <v>22.2</v>
      </c>
      <c r="G22" s="13">
        <v>4.9</v>
      </c>
      <c r="H22" s="11" t="s">
        <v>38</v>
      </c>
      <c r="I22" s="13">
        <v>0.8</v>
      </c>
      <c r="J22" s="13">
        <v>83.7</v>
      </c>
      <c r="K22" s="13">
        <v>1.4</v>
      </c>
      <c r="L22" s="13">
        <v>113.2</v>
      </c>
      <c r="M22" s="13">
        <v>0</v>
      </c>
      <c r="N22" s="12"/>
      <c r="O22" s="11" t="s">
        <v>38</v>
      </c>
      <c r="P22" s="13">
        <v>113.2</v>
      </c>
      <c r="Q22" s="12"/>
      <c r="R22" s="11" t="s">
        <v>38</v>
      </c>
      <c r="S22" s="13">
        <v>113.2</v>
      </c>
      <c r="T22" s="12"/>
    </row>
    <row r="23" spans="1:20" ht="12">
      <c r="A23" s="11">
        <v>2000</v>
      </c>
      <c r="B23" s="13">
        <v>0</v>
      </c>
      <c r="C23" s="12"/>
      <c r="D23" s="13">
        <v>0.9</v>
      </c>
      <c r="E23" s="13">
        <v>0.1</v>
      </c>
      <c r="F23" s="13">
        <v>24.9</v>
      </c>
      <c r="G23" s="13">
        <v>5.1</v>
      </c>
      <c r="H23" s="11" t="s">
        <v>38</v>
      </c>
      <c r="I23" s="13">
        <v>0.8</v>
      </c>
      <c r="J23" s="13">
        <v>84.6</v>
      </c>
      <c r="K23" s="13">
        <v>5.3</v>
      </c>
      <c r="L23" s="13">
        <v>120.9</v>
      </c>
      <c r="M23" s="13">
        <v>0</v>
      </c>
      <c r="N23" s="12"/>
      <c r="O23" s="11" t="s">
        <v>38</v>
      </c>
      <c r="P23" s="13">
        <v>121.7</v>
      </c>
      <c r="Q23" s="12"/>
      <c r="R23" s="11" t="s">
        <v>38</v>
      </c>
      <c r="S23" s="13">
        <v>121.7</v>
      </c>
      <c r="T23" s="12"/>
    </row>
    <row r="24" spans="1:20" ht="58.5" hidden="1">
      <c r="A24" s="15" t="s">
        <v>43</v>
      </c>
      <c r="B24" s="17" t="s">
        <v>44</v>
      </c>
      <c r="C24" s="9"/>
      <c r="D24" s="9"/>
      <c r="E24" s="9"/>
      <c r="F24" s="9"/>
      <c r="G24" s="9"/>
      <c r="H24" s="9"/>
      <c r="I24" s="9"/>
      <c r="J24" s="9"/>
      <c r="K24" s="9"/>
      <c r="L24" s="9"/>
      <c r="M24" s="9"/>
      <c r="N24" s="9"/>
      <c r="O24" s="9"/>
      <c r="P24" s="9"/>
      <c r="Q24" s="9"/>
      <c r="R24" s="9"/>
      <c r="S24" s="9"/>
      <c r="T24" s="2"/>
    </row>
    <row r="25" spans="1:20" ht="79.5" hidden="1">
      <c r="A25" s="15" t="s">
        <v>9</v>
      </c>
      <c r="B25" s="17" t="s">
        <v>46</v>
      </c>
      <c r="T25" s="3"/>
    </row>
    <row r="26" spans="1:20" ht="37.5" hidden="1">
      <c r="A26" s="15" t="s">
        <v>47</v>
      </c>
      <c r="B26" s="17" t="s">
        <v>48</v>
      </c>
      <c r="T26" s="3"/>
    </row>
    <row r="27" spans="1:20" ht="72.75" hidden="1">
      <c r="A27" s="15" t="s">
        <v>10</v>
      </c>
      <c r="B27" s="17" t="s">
        <v>50</v>
      </c>
      <c r="T27" s="3"/>
    </row>
    <row r="28" spans="1:20" ht="72.75" hidden="1">
      <c r="A28" s="15" t="s">
        <v>51</v>
      </c>
      <c r="B28" s="17" t="s">
        <v>52</v>
      </c>
      <c r="T28" s="3"/>
    </row>
    <row r="29" spans="1:20" ht="58.5" hidden="1">
      <c r="A29" s="15" t="s">
        <v>133</v>
      </c>
      <c r="B29" s="16"/>
      <c r="C29" s="10"/>
      <c r="D29" s="10"/>
      <c r="E29" s="10"/>
      <c r="F29" s="10"/>
      <c r="G29" s="10"/>
      <c r="H29" s="10"/>
      <c r="I29" s="10"/>
      <c r="J29" s="10"/>
      <c r="K29" s="10"/>
      <c r="L29" s="10"/>
      <c r="M29" s="10"/>
      <c r="N29" s="10"/>
      <c r="O29" s="10"/>
      <c r="P29" s="10"/>
      <c r="Q29" s="10"/>
      <c r="R29" s="10"/>
      <c r="S29" s="10"/>
      <c r="T29" s="4"/>
    </row>
    <row r="32" spans="2:32" ht="12">
      <c r="B32" s="34">
        <v>1990</v>
      </c>
      <c r="C32" s="34">
        <v>1991</v>
      </c>
      <c r="D32" s="34">
        <v>1992</v>
      </c>
      <c r="E32" s="34">
        <v>1993</v>
      </c>
      <c r="F32" s="34">
        <v>1994</v>
      </c>
      <c r="G32" s="34">
        <v>1995</v>
      </c>
      <c r="H32" s="34">
        <v>1996</v>
      </c>
      <c r="I32" s="34">
        <v>1997</v>
      </c>
      <c r="J32" s="34">
        <v>1998</v>
      </c>
      <c r="K32" s="34">
        <v>1999</v>
      </c>
      <c r="L32" s="34">
        <v>2000</v>
      </c>
      <c r="M32" s="34">
        <v>2001</v>
      </c>
      <c r="N32" s="34">
        <v>2002</v>
      </c>
      <c r="O32" s="34">
        <v>2003</v>
      </c>
      <c r="P32" s="34">
        <v>2004</v>
      </c>
      <c r="Q32" s="34">
        <v>2005</v>
      </c>
      <c r="R32" s="34">
        <v>2006</v>
      </c>
      <c r="S32" s="34">
        <v>2007</v>
      </c>
      <c r="T32" s="34">
        <v>2008</v>
      </c>
      <c r="U32" s="34">
        <v>2009</v>
      </c>
      <c r="V32" s="34">
        <v>2010</v>
      </c>
      <c r="W32" s="34">
        <v>2011</v>
      </c>
      <c r="X32" s="34">
        <v>2012</v>
      </c>
      <c r="Y32" s="34">
        <v>2013</v>
      </c>
      <c r="Z32" s="34">
        <v>2014</v>
      </c>
      <c r="AA32" s="34">
        <v>2015</v>
      </c>
      <c r="AB32" s="34">
        <v>2016</v>
      </c>
      <c r="AC32" s="34">
        <v>2017</v>
      </c>
      <c r="AD32" s="34">
        <v>2018</v>
      </c>
      <c r="AE32" s="34">
        <v>2019</v>
      </c>
      <c r="AF32" s="34">
        <v>2020</v>
      </c>
    </row>
    <row r="33" spans="1:32" ht="12">
      <c r="A33" t="s">
        <v>135</v>
      </c>
      <c r="B33" s="32">
        <v>0</v>
      </c>
      <c r="C33" s="32">
        <v>0</v>
      </c>
      <c r="D33" s="32">
        <v>0</v>
      </c>
      <c r="E33" s="32">
        <v>0</v>
      </c>
      <c r="F33" s="32">
        <v>0</v>
      </c>
      <c r="G33" s="32">
        <v>0</v>
      </c>
      <c r="H33" s="32">
        <v>0</v>
      </c>
      <c r="I33" s="32">
        <v>0</v>
      </c>
      <c r="J33" s="32">
        <v>0</v>
      </c>
      <c r="K33" s="32">
        <v>0</v>
      </c>
      <c r="L33" s="32">
        <v>0</v>
      </c>
      <c r="M33" s="35">
        <f>L33</f>
        <v>0</v>
      </c>
      <c r="N33" s="35">
        <f aca="true" t="shared" si="0" ref="N33:AF33">M33</f>
        <v>0</v>
      </c>
      <c r="O33" s="35">
        <f t="shared" si="0"/>
        <v>0</v>
      </c>
      <c r="P33" s="35">
        <f t="shared" si="0"/>
        <v>0</v>
      </c>
      <c r="Q33" s="35">
        <f t="shared" si="0"/>
        <v>0</v>
      </c>
      <c r="R33" s="35">
        <f t="shared" si="0"/>
        <v>0</v>
      </c>
      <c r="S33" s="35">
        <f t="shared" si="0"/>
        <v>0</v>
      </c>
      <c r="T33" s="35">
        <f t="shared" si="0"/>
        <v>0</v>
      </c>
      <c r="U33" s="35">
        <f t="shared" si="0"/>
        <v>0</v>
      </c>
      <c r="V33" s="35">
        <f t="shared" si="0"/>
        <v>0</v>
      </c>
      <c r="W33" s="35">
        <f t="shared" si="0"/>
        <v>0</v>
      </c>
      <c r="X33" s="35">
        <f t="shared" si="0"/>
        <v>0</v>
      </c>
      <c r="Y33" s="35">
        <f t="shared" si="0"/>
        <v>0</v>
      </c>
      <c r="Z33" s="35">
        <f t="shared" si="0"/>
        <v>0</v>
      </c>
      <c r="AA33" s="35">
        <f t="shared" si="0"/>
        <v>0</v>
      </c>
      <c r="AB33" s="35">
        <f t="shared" si="0"/>
        <v>0</v>
      </c>
      <c r="AC33" s="35">
        <f t="shared" si="0"/>
        <v>0</v>
      </c>
      <c r="AD33" s="35">
        <f t="shared" si="0"/>
        <v>0</v>
      </c>
      <c r="AE33" s="35">
        <f t="shared" si="0"/>
        <v>0</v>
      </c>
      <c r="AF33" s="35">
        <f t="shared" si="0"/>
        <v>0</v>
      </c>
    </row>
    <row r="34" spans="1:32" ht="12">
      <c r="A34" t="s">
        <v>317</v>
      </c>
      <c r="B34" s="33" t="s">
        <v>38</v>
      </c>
      <c r="C34" s="33" t="s">
        <v>38</v>
      </c>
      <c r="D34" s="33" t="s">
        <v>38</v>
      </c>
      <c r="E34" s="33" t="s">
        <v>38</v>
      </c>
      <c r="F34" s="33" t="s">
        <v>38</v>
      </c>
      <c r="G34" s="32">
        <v>0.1</v>
      </c>
      <c r="H34" s="32">
        <v>0</v>
      </c>
      <c r="I34" s="32">
        <v>0</v>
      </c>
      <c r="J34" s="32">
        <v>0</v>
      </c>
      <c r="K34" s="32">
        <v>0</v>
      </c>
      <c r="L34" s="32">
        <v>0.9</v>
      </c>
      <c r="M34">
        <f>L34+L34*'Change in Energy Use'!C70</f>
        <v>1.334651434053893</v>
      </c>
      <c r="N34">
        <f>M34+M34*'Change in Energy Use'!D70</f>
        <v>1.7964391960492456</v>
      </c>
      <c r="O34">
        <f>N34+N34*'Change in Energy Use'!E70</f>
        <v>2.7691281333477984</v>
      </c>
      <c r="P34">
        <f>O34+O34*'Change in Energy Use'!F70</f>
        <v>3.55688684297858</v>
      </c>
      <c r="Q34">
        <f>P34+P34*'Change in Energy Use'!G70</f>
        <v>4.43615530956442</v>
      </c>
      <c r="R34">
        <f>Q34+Q34*'Change in Energy Use'!H70</f>
        <v>5.276807854192738</v>
      </c>
      <c r="S34">
        <f>R34+R34*'Change in Energy Use'!I70</f>
        <v>6.228840106851715</v>
      </c>
      <c r="T34">
        <f>S34+S34*'Change in Energy Use'!J70</f>
        <v>7.253610385513907</v>
      </c>
      <c r="U34">
        <f>T34+T34*'Change in Energy Use'!K70</f>
        <v>8.332636628585137</v>
      </c>
      <c r="V34">
        <f>U34+U34*'Change in Energy Use'!L70</f>
        <v>9.440050994424139</v>
      </c>
      <c r="W34">
        <f>V34+V34*'Change in Energy Use'!M70</f>
        <v>10.513325907598887</v>
      </c>
      <c r="X34">
        <f>W34+W34*'Change in Energy Use'!N70</f>
        <v>11.487339385635487</v>
      </c>
      <c r="Y34">
        <f>X34+X34*'Change in Energy Use'!O70</f>
        <v>12.345346331654328</v>
      </c>
      <c r="Z34">
        <f>Y34+Y34*'Change in Energy Use'!P70</f>
        <v>13.106792969866644</v>
      </c>
      <c r="AA34">
        <f>Z34+Z34*'Change in Energy Use'!Q70</f>
        <v>13.739021840202136</v>
      </c>
      <c r="AB34">
        <f>AA34+AA34*'Change in Energy Use'!R70</f>
        <v>14.275092049535571</v>
      </c>
      <c r="AC34">
        <f>AB34+AB34*'Change in Energy Use'!S70</f>
        <v>14.763942473558137</v>
      </c>
      <c r="AD34">
        <f>AC34+AC34*'Change in Energy Use'!T70</f>
        <v>15.220251094967272</v>
      </c>
      <c r="AE34">
        <f>AD34+AD34*'Change in Energy Use'!U70</f>
        <v>15.672408665109248</v>
      </c>
      <c r="AF34">
        <f>AE34+AE34*'Change in Energy Use'!V70</f>
        <v>16.055506116373753</v>
      </c>
    </row>
    <row r="35" spans="1:32" ht="12">
      <c r="A35" t="s">
        <v>318</v>
      </c>
      <c r="B35" s="32">
        <v>0.3</v>
      </c>
      <c r="C35" s="32">
        <v>0.2</v>
      </c>
      <c r="D35" s="32">
        <v>0.2</v>
      </c>
      <c r="E35" s="32">
        <v>0.2</v>
      </c>
      <c r="F35" s="32">
        <v>0.2</v>
      </c>
      <c r="G35" s="32">
        <v>0.2</v>
      </c>
      <c r="H35" s="32">
        <v>0.1</v>
      </c>
      <c r="I35" s="32">
        <v>0.2</v>
      </c>
      <c r="J35" s="32">
        <v>0.1</v>
      </c>
      <c r="K35" s="32">
        <v>0.2</v>
      </c>
      <c r="L35" s="32">
        <v>0.1</v>
      </c>
      <c r="M35">
        <f>L35+L35*'Change in Energy Use'!C63</f>
        <v>0.09569831872811473</v>
      </c>
      <c r="N35">
        <f>M35+M35*'Change in Energy Use'!D63</f>
        <v>0.09393855422679089</v>
      </c>
      <c r="O35">
        <f>N35+N35*'Change in Energy Use'!E63</f>
        <v>0.09356289543933381</v>
      </c>
      <c r="P35">
        <f>O35+O35*'Change in Energy Use'!F63</f>
        <v>0.09297575817419988</v>
      </c>
      <c r="Q35">
        <f>P35+P35*'Change in Energy Use'!G63</f>
        <v>0.09425376489534901</v>
      </c>
      <c r="R35">
        <f>Q35+Q35*'Change in Energy Use'!H63</f>
        <v>0.09631648003171896</v>
      </c>
      <c r="S35">
        <f>R35+R35*'Change in Energy Use'!I63</f>
        <v>0.09815235141289069</v>
      </c>
      <c r="T35">
        <f>S35+S35*'Change in Energy Use'!J63</f>
        <v>0.10035914797784712</v>
      </c>
      <c r="U35">
        <f>T35+T35*'Change in Energy Use'!K63</f>
        <v>0.10272183157894936</v>
      </c>
      <c r="V35">
        <f>U35+U35*'Change in Energy Use'!L63</f>
        <v>0.10469787443207404</v>
      </c>
      <c r="W35">
        <f>V35+V35*'Change in Energy Use'!M63</f>
        <v>0.10677768734490935</v>
      </c>
      <c r="X35">
        <f>W35+W35*'Change in Energy Use'!N63</f>
        <v>0.10906308066524545</v>
      </c>
      <c r="Y35">
        <f>X35+X35*'Change in Energy Use'!O63</f>
        <v>0.11147768243142868</v>
      </c>
      <c r="Z35">
        <f>Y35+Y35*'Change in Energy Use'!P63</f>
        <v>0.11391339606999178</v>
      </c>
      <c r="AA35">
        <f>Z35+Z35*'Change in Energy Use'!Q63</f>
        <v>0.11630466117006913</v>
      </c>
      <c r="AB35">
        <f>AA35+AA35*'Change in Energy Use'!R63</f>
        <v>0.11866762878739173</v>
      </c>
      <c r="AC35">
        <f>AB35+AB35*'Change in Energy Use'!S63</f>
        <v>0.12107888862938213</v>
      </c>
      <c r="AD35">
        <f>AC35+AC35*'Change in Energy Use'!T63</f>
        <v>0.12355950523238343</v>
      </c>
      <c r="AE35">
        <f>AD35+AD35*'Change in Energy Use'!U63</f>
        <v>0.12592541715119046</v>
      </c>
      <c r="AF35">
        <f>AE35+AE35*'Change in Energy Use'!V63</f>
        <v>0.12813601006629158</v>
      </c>
    </row>
    <row r="36" spans="1:32" ht="12">
      <c r="A36" t="s">
        <v>26</v>
      </c>
      <c r="B36" s="32">
        <v>26.4</v>
      </c>
      <c r="C36" s="32">
        <v>17.3</v>
      </c>
      <c r="D36" s="32">
        <v>18.2</v>
      </c>
      <c r="E36" s="32">
        <v>20.4</v>
      </c>
      <c r="F36" s="32">
        <v>24.5</v>
      </c>
      <c r="G36" s="32">
        <v>21.7</v>
      </c>
      <c r="H36" s="32">
        <v>21.8</v>
      </c>
      <c r="I36" s="32">
        <v>21.9</v>
      </c>
      <c r="J36" s="32">
        <v>21.7</v>
      </c>
      <c r="K36" s="32">
        <v>22.2</v>
      </c>
      <c r="L36" s="32">
        <v>24.9</v>
      </c>
      <c r="M36">
        <f>L36+L36*'Change in Energy Use'!C62</f>
        <v>25.366118436149</v>
      </c>
      <c r="N36">
        <f>M36+M36*'Change in Energy Use'!D62</f>
        <v>25.226281467909377</v>
      </c>
      <c r="O36">
        <f>N36+N36*'Change in Energy Use'!E62</f>
        <v>26.130855674289897</v>
      </c>
      <c r="P36">
        <f>O36+O36*'Change in Energy Use'!F62</f>
        <v>26.968073553058538</v>
      </c>
      <c r="Q36">
        <f>P36+P36*'Change in Energy Use'!G62</f>
        <v>27.621956496577905</v>
      </c>
      <c r="R36">
        <f>Q36+Q36*'Change in Energy Use'!H62</f>
        <v>28.45097403712587</v>
      </c>
      <c r="S36">
        <f>R36+R36*'Change in Energy Use'!I62</f>
        <v>29.337080113987188</v>
      </c>
      <c r="T36">
        <f>S36+S36*'Change in Energy Use'!J62</f>
        <v>30.192275012331883</v>
      </c>
      <c r="U36">
        <f>T36+T36*'Change in Energy Use'!K62</f>
        <v>31.11553056181662</v>
      </c>
      <c r="V36">
        <f>U36+U36*'Change in Energy Use'!L62</f>
        <v>32.0979516833253</v>
      </c>
      <c r="W36">
        <f>V36+V36*'Change in Energy Use'!M62</f>
        <v>33.010505827366636</v>
      </c>
      <c r="X36">
        <f>W36+W36*'Change in Energy Use'!N62</f>
        <v>33.76634319507498</v>
      </c>
      <c r="Y36">
        <f>X36+X36*'Change in Energy Use'!O62</f>
        <v>34.39506933121605</v>
      </c>
      <c r="Z36">
        <f>Y36+Y36*'Change in Energy Use'!P62</f>
        <v>35.01044685953749</v>
      </c>
      <c r="AA36">
        <f>Z36+Z36*'Change in Energy Use'!Q62</f>
        <v>35.49022773473783</v>
      </c>
      <c r="AB36">
        <f>AA36+AA36*'Change in Energy Use'!R62</f>
        <v>35.92398801478158</v>
      </c>
      <c r="AC36">
        <f>AB36+AB36*'Change in Energy Use'!S62</f>
        <v>36.44359431288062</v>
      </c>
      <c r="AD36">
        <f>AC36+AC36*'Change in Energy Use'!T62</f>
        <v>36.95913038759741</v>
      </c>
      <c r="AE36">
        <f>AD36+AD36*'Change in Energy Use'!U62</f>
        <v>37.53782320099776</v>
      </c>
      <c r="AF36">
        <f>AE36+AE36*'Change in Energy Use'!V62</f>
        <v>38.0205962533638</v>
      </c>
    </row>
    <row r="37" spans="1:32" ht="12">
      <c r="A37" t="s">
        <v>319</v>
      </c>
      <c r="B37" s="32">
        <v>14</v>
      </c>
      <c r="C37" s="32">
        <v>13.2</v>
      </c>
      <c r="D37" s="32">
        <v>10.5</v>
      </c>
      <c r="E37" s="32">
        <v>8.3</v>
      </c>
      <c r="F37" s="32">
        <v>5.6</v>
      </c>
      <c r="G37" s="32">
        <v>4.8</v>
      </c>
      <c r="H37" s="32">
        <v>5.1</v>
      </c>
      <c r="I37" s="32">
        <v>5.4</v>
      </c>
      <c r="J37" s="32">
        <v>5.3</v>
      </c>
      <c r="K37" s="32">
        <v>4.9</v>
      </c>
      <c r="L37" s="32">
        <v>5.1</v>
      </c>
      <c r="M37">
        <f>L37+L37*'Change in Energy Use'!C63</f>
        <v>4.8806142551338505</v>
      </c>
      <c r="N37">
        <f>M37+M37*'Change in Energy Use'!D63</f>
        <v>4.7908662655663345</v>
      </c>
      <c r="O37">
        <f>N37+N37*'Change in Energy Use'!E63</f>
        <v>4.771707667406024</v>
      </c>
      <c r="P37">
        <f>O37+O37*'Change in Energy Use'!F63</f>
        <v>4.741763666884193</v>
      </c>
      <c r="Q37">
        <f>P37+P37*'Change in Energy Use'!G63</f>
        <v>4.806942009662799</v>
      </c>
      <c r="R37">
        <f>Q37+Q37*'Change in Energy Use'!H63</f>
        <v>4.912140481617667</v>
      </c>
      <c r="S37">
        <f>R37+R37*'Change in Energy Use'!I63</f>
        <v>5.005769922057425</v>
      </c>
      <c r="T37">
        <f>S37+S37*'Change in Energy Use'!J63</f>
        <v>5.1183165468702025</v>
      </c>
      <c r="U37">
        <f>T37+T37*'Change in Energy Use'!K63</f>
        <v>5.238813410526417</v>
      </c>
      <c r="V37">
        <f>U37+U37*'Change in Energy Use'!L63</f>
        <v>5.339591596035776</v>
      </c>
      <c r="W37">
        <f>V37+V37*'Change in Energy Use'!M63</f>
        <v>5.445662054590376</v>
      </c>
      <c r="X37">
        <f>W37+W37*'Change in Energy Use'!N63</f>
        <v>5.562217113927518</v>
      </c>
      <c r="Y37">
        <f>X37+X37*'Change in Energy Use'!O63</f>
        <v>5.685361804002863</v>
      </c>
      <c r="Z37">
        <f>Y37+Y37*'Change in Energy Use'!P63</f>
        <v>5.80958319956958</v>
      </c>
      <c r="AA37">
        <f>Z37+Z37*'Change in Energy Use'!Q63</f>
        <v>5.931537719673526</v>
      </c>
      <c r="AB37">
        <f>AA37+AA37*'Change in Energy Use'!R63</f>
        <v>6.052049068156978</v>
      </c>
      <c r="AC37">
        <f>AB37+AB37*'Change in Energy Use'!S63</f>
        <v>6.1750233200984885</v>
      </c>
      <c r="AD37">
        <f>AC37+AC37*'Change in Energy Use'!T63</f>
        <v>6.301534766851555</v>
      </c>
      <c r="AE37">
        <f>AD37+AD37*'Change in Energy Use'!U63</f>
        <v>6.422196274710713</v>
      </c>
      <c r="AF37">
        <f>AE37+AE37*'Change in Energy Use'!V63</f>
        <v>6.53493651338087</v>
      </c>
    </row>
    <row r="38" spans="1:32" ht="12">
      <c r="A38" t="s">
        <v>320</v>
      </c>
      <c r="B38" s="32">
        <v>0.1</v>
      </c>
      <c r="C38" s="32">
        <v>0.1</v>
      </c>
      <c r="D38" s="32">
        <v>0.1</v>
      </c>
      <c r="E38" s="33" t="s">
        <v>38</v>
      </c>
      <c r="F38" s="32">
        <v>0.1</v>
      </c>
      <c r="G38" s="33" t="s">
        <v>38</v>
      </c>
      <c r="H38" s="33" t="s">
        <v>38</v>
      </c>
      <c r="I38" s="33" t="s">
        <v>38</v>
      </c>
      <c r="J38" s="33" t="s">
        <v>38</v>
      </c>
      <c r="K38" s="33" t="s">
        <v>38</v>
      </c>
      <c r="L38" s="33">
        <f>'NE Energy Use'!$G$3*'NE Energy Use'!B66</f>
        <v>4.4745344266686684E-05</v>
      </c>
      <c r="M38" s="37">
        <f>L38+L38*'Change in Energy Use'!C66</f>
        <v>6.227262768372435E-05</v>
      </c>
      <c r="N38" s="37">
        <f>M38+M38*'Change in Energy Use'!D66</f>
        <v>8.487585113127579E-05</v>
      </c>
      <c r="O38" s="37">
        <f>N38+N38*'Change in Energy Use'!E66</f>
        <v>0.00010869435213984505</v>
      </c>
      <c r="P38" s="37">
        <f>O38+O38*'Change in Energy Use'!F66</f>
        <v>0.0001305932596718245</v>
      </c>
      <c r="Q38" s="37">
        <f>P38+P38*'Change in Energy Use'!G66</f>
        <v>0.00015058329282954962</v>
      </c>
      <c r="R38" s="37">
        <f>Q38+Q38*'Change in Energy Use'!H66</f>
        <v>0.00016829745428133911</v>
      </c>
      <c r="S38" s="37">
        <f>R38+R38*'Change in Energy Use'!I66</f>
        <v>0.00018021509191020108</v>
      </c>
      <c r="T38" s="37">
        <f>S38+S38*'Change in Energy Use'!J66</f>
        <v>0.00019315545236518657</v>
      </c>
      <c r="U38" s="37">
        <f>T38+T38*'Change in Energy Use'!K66</f>
        <v>0.00020754670275341245</v>
      </c>
      <c r="V38" s="37">
        <f>U38+U38*'Change in Energy Use'!L66</f>
        <v>0.00021804858735733634</v>
      </c>
      <c r="W38" s="37">
        <f>V38+V38*'Change in Energy Use'!M66</f>
        <v>0.00022789287022414084</v>
      </c>
      <c r="X38" s="37">
        <f>W38+W38*'Change in Energy Use'!N66</f>
        <v>0.00023988470472247682</v>
      </c>
      <c r="Y38" s="37">
        <f>X38+X38*'Change in Energy Use'!O66</f>
        <v>0.0002490019648731379</v>
      </c>
      <c r="Z38" s="37">
        <f>Y38+Y38*'Change in Energy Use'!P66</f>
        <v>0.00025884554414893886</v>
      </c>
      <c r="AA38" s="37">
        <f>Z38+Z38*'Change in Energy Use'!Q66</f>
        <v>0.00026725217738593417</v>
      </c>
      <c r="AB38" s="37">
        <f>AA38+AA38*'Change in Energy Use'!R66</f>
        <v>0.00027637945837816235</v>
      </c>
      <c r="AC38" s="37">
        <f>AB38+AB38*'Change in Energy Use'!S66</f>
        <v>0.0002875655745726447</v>
      </c>
      <c r="AD38" s="37">
        <f>AC38+AC38*'Change in Energy Use'!T66</f>
        <v>0.00029622255828129544</v>
      </c>
      <c r="AE38" s="37">
        <f>AD38+AD38*'Change in Energy Use'!U66</f>
        <v>0.00030349184732139444</v>
      </c>
      <c r="AF38" s="37">
        <f>AE38+AE38*'Change in Energy Use'!V66</f>
        <v>0.00030991652866398605</v>
      </c>
    </row>
    <row r="39" spans="1:32" ht="12">
      <c r="A39" t="s">
        <v>321</v>
      </c>
      <c r="B39" s="32">
        <v>0.8</v>
      </c>
      <c r="C39" s="32">
        <v>0.7</v>
      </c>
      <c r="D39" s="32">
        <v>0.7</v>
      </c>
      <c r="E39" s="32">
        <v>0.8</v>
      </c>
      <c r="F39" s="32">
        <v>0.8</v>
      </c>
      <c r="G39" s="32">
        <v>0.8</v>
      </c>
      <c r="H39" s="32">
        <v>0.8</v>
      </c>
      <c r="I39" s="32">
        <v>0.8</v>
      </c>
      <c r="J39" s="32">
        <v>0.8</v>
      </c>
      <c r="K39" s="32">
        <v>0.8</v>
      </c>
      <c r="L39" s="32">
        <v>0.8</v>
      </c>
      <c r="M39">
        <f>L39</f>
        <v>0.8</v>
      </c>
      <c r="N39">
        <f aca="true" t="shared" si="1" ref="N39:AF39">M39</f>
        <v>0.8</v>
      </c>
      <c r="O39">
        <f t="shared" si="1"/>
        <v>0.8</v>
      </c>
      <c r="P39">
        <f t="shared" si="1"/>
        <v>0.8</v>
      </c>
      <c r="Q39">
        <f t="shared" si="1"/>
        <v>0.8</v>
      </c>
      <c r="R39">
        <f t="shared" si="1"/>
        <v>0.8</v>
      </c>
      <c r="S39">
        <f t="shared" si="1"/>
        <v>0.8</v>
      </c>
      <c r="T39">
        <f t="shared" si="1"/>
        <v>0.8</v>
      </c>
      <c r="U39">
        <f t="shared" si="1"/>
        <v>0.8</v>
      </c>
      <c r="V39">
        <f t="shared" si="1"/>
        <v>0.8</v>
      </c>
      <c r="W39">
        <f t="shared" si="1"/>
        <v>0.8</v>
      </c>
      <c r="X39">
        <f t="shared" si="1"/>
        <v>0.8</v>
      </c>
      <c r="Y39">
        <f t="shared" si="1"/>
        <v>0.8</v>
      </c>
      <c r="Z39">
        <f t="shared" si="1"/>
        <v>0.8</v>
      </c>
      <c r="AA39">
        <f t="shared" si="1"/>
        <v>0.8</v>
      </c>
      <c r="AB39">
        <f t="shared" si="1"/>
        <v>0.8</v>
      </c>
      <c r="AC39">
        <f t="shared" si="1"/>
        <v>0.8</v>
      </c>
      <c r="AD39">
        <f t="shared" si="1"/>
        <v>0.8</v>
      </c>
      <c r="AE39">
        <f t="shared" si="1"/>
        <v>0.8</v>
      </c>
      <c r="AF39">
        <f t="shared" si="1"/>
        <v>0.8</v>
      </c>
    </row>
    <row r="40" spans="1:32" ht="12">
      <c r="A40" t="s">
        <v>322</v>
      </c>
      <c r="B40" s="32">
        <v>73.2</v>
      </c>
      <c r="C40" s="32">
        <v>73.4</v>
      </c>
      <c r="D40" s="32">
        <v>73.4</v>
      </c>
      <c r="E40" s="32">
        <v>74.8</v>
      </c>
      <c r="F40" s="32">
        <v>75</v>
      </c>
      <c r="G40" s="32">
        <v>74</v>
      </c>
      <c r="H40" s="32">
        <v>77</v>
      </c>
      <c r="I40" s="32">
        <v>82.3</v>
      </c>
      <c r="J40" s="32">
        <v>79.2</v>
      </c>
      <c r="K40" s="32">
        <v>83.7</v>
      </c>
      <c r="L40" s="32">
        <v>84.6</v>
      </c>
      <c r="M40">
        <f>L40+L40*'Change in Energy Use'!C64</f>
        <v>85.7388331279468</v>
      </c>
      <c r="N40">
        <f>M40+M40*'Change in Energy Use'!D64</f>
        <v>87.82668627865905</v>
      </c>
      <c r="O40">
        <f>N40+N40*'Change in Energy Use'!E64</f>
        <v>89.5389434972692</v>
      </c>
      <c r="P40">
        <f>O40+O40*'Change in Energy Use'!F64</f>
        <v>91.08928103653119</v>
      </c>
      <c r="Q40">
        <f>P40+P40*'Change in Energy Use'!G64</f>
        <v>93.00207060040644</v>
      </c>
      <c r="R40">
        <f>Q40+Q40*'Change in Energy Use'!H64</f>
        <v>95.08211671210071</v>
      </c>
      <c r="S40">
        <f>R40+R40*'Change in Energy Use'!I64</f>
        <v>97.28206360205084</v>
      </c>
      <c r="T40">
        <f>S40+S40*'Change in Energy Use'!J64</f>
        <v>99.54009200209681</v>
      </c>
      <c r="U40">
        <f>T40+T40*'Change in Energy Use'!K64</f>
        <v>101.72130459858356</v>
      </c>
      <c r="V40">
        <f>U40+U40*'Change in Energy Use'!L64</f>
        <v>103.96182078954178</v>
      </c>
      <c r="W40">
        <f>V40+V40*'Change in Energy Use'!M64</f>
        <v>105.98953828833511</v>
      </c>
      <c r="X40">
        <f>W40+W40*'Change in Energy Use'!N64</f>
        <v>107.88740282174807</v>
      </c>
      <c r="Y40">
        <f>X40+X40*'Change in Energy Use'!O64</f>
        <v>109.71716215300366</v>
      </c>
      <c r="Z40">
        <f>Y40+Y40*'Change in Energy Use'!P64</f>
        <v>111.3109161898514</v>
      </c>
      <c r="AA40">
        <f>Z40+Z40*'Change in Energy Use'!Q64</f>
        <v>112.78000461946756</v>
      </c>
      <c r="AB40">
        <f>AA40+AA40*'Change in Energy Use'!R64</f>
        <v>114.14710100729343</v>
      </c>
      <c r="AC40">
        <f>AB40+AB40*'Change in Energy Use'!S64</f>
        <v>115.42564828146132</v>
      </c>
      <c r="AD40">
        <f>AC40+AC40*'Change in Energy Use'!T64</f>
        <v>116.77711759035267</v>
      </c>
      <c r="AE40">
        <f>AD40+AD40*'Change in Energy Use'!U64</f>
        <v>118.25153638799152</v>
      </c>
      <c r="AF40">
        <f>AE40+AE40*'Change in Energy Use'!V64</f>
        <v>119.40426097504015</v>
      </c>
    </row>
    <row r="41" spans="1:32" ht="12">
      <c r="A41" t="s">
        <v>323</v>
      </c>
      <c r="B41" s="32">
        <v>0.9</v>
      </c>
      <c r="C41" s="32">
        <v>0.7</v>
      </c>
      <c r="D41" s="32">
        <v>1</v>
      </c>
      <c r="E41" s="32">
        <v>1.8</v>
      </c>
      <c r="F41" s="32">
        <v>1.5</v>
      </c>
      <c r="G41" s="32">
        <v>1.3</v>
      </c>
      <c r="H41" s="32">
        <v>1.3</v>
      </c>
      <c r="I41" s="32">
        <v>0.7</v>
      </c>
      <c r="J41" s="32">
        <v>1.9</v>
      </c>
      <c r="K41" s="32">
        <v>1.4</v>
      </c>
      <c r="L41" s="32">
        <v>5.3</v>
      </c>
      <c r="M41">
        <f>L41+L41*'Change in Energy Use'!C65</f>
        <v>4.98963969438456</v>
      </c>
      <c r="N41">
        <f>M41+M41*'Change in Energy Use'!D65</f>
        <v>4.6971842604115945</v>
      </c>
      <c r="O41">
        <f>N41+N41*'Change in Energy Use'!E65</f>
        <v>4.927053118659715</v>
      </c>
      <c r="P41">
        <f>O41+O41*'Change in Energy Use'!F65</f>
        <v>4.956339786436564</v>
      </c>
      <c r="Q41">
        <f>P41+P41*'Change in Energy Use'!G65</f>
        <v>4.9226723211345815</v>
      </c>
      <c r="R41">
        <f>Q41+Q41*'Change in Energy Use'!H65</f>
        <v>4.923336157964322</v>
      </c>
      <c r="S41">
        <f>R41+R41*'Change in Energy Use'!I65</f>
        <v>4.916299356181211</v>
      </c>
      <c r="T41">
        <f>S41+S41*'Change in Energy Use'!J65</f>
        <v>4.915001244775393</v>
      </c>
      <c r="U41">
        <f>T41+T41*'Change in Energy Use'!K65</f>
        <v>4.915546175651467</v>
      </c>
      <c r="V41">
        <f>U41+U41*'Change in Energy Use'!L65</f>
        <v>4.915287670166547</v>
      </c>
      <c r="W41">
        <f>V41+V41*'Change in Energy Use'!M65</f>
        <v>4.91617191002092</v>
      </c>
      <c r="X41">
        <f>W41+W41*'Change in Energy Use'!N65</f>
        <v>4.9343168928571455</v>
      </c>
      <c r="Y41">
        <f>X41+X41*'Change in Energy Use'!O65</f>
        <v>4.962578407370447</v>
      </c>
      <c r="Z41">
        <f>Y41+Y41*'Change in Energy Use'!P65</f>
        <v>4.992157412989204</v>
      </c>
      <c r="AA41">
        <f>Z41+Z41*'Change in Energy Use'!Q65</f>
        <v>5.022724454819662</v>
      </c>
      <c r="AB41">
        <f>AA41+AA41*'Change in Energy Use'!R65</f>
        <v>5.05411398424127</v>
      </c>
      <c r="AC41">
        <f>AB41+AB41*'Change in Energy Use'!S65</f>
        <v>5.086772062815005</v>
      </c>
      <c r="AD41">
        <f>AC41+AC41*'Change in Energy Use'!T65</f>
        <v>5.121208475182059</v>
      </c>
      <c r="AE41">
        <f>AD41+AD41*'Change in Energy Use'!U65</f>
        <v>5.156289344679216</v>
      </c>
      <c r="AF41">
        <f>AE41+AE41*'Change in Energy Use'!V65</f>
        <v>5.18982345137018</v>
      </c>
    </row>
    <row r="44" ht="12">
      <c r="A44" t="s">
        <v>327</v>
      </c>
    </row>
    <row r="45" spans="1:32" ht="12">
      <c r="A45" t="str">
        <f>A34</f>
        <v>Natural Gas</v>
      </c>
      <c r="B45">
        <v>0</v>
      </c>
      <c r="C45">
        <v>0</v>
      </c>
      <c r="D45">
        <v>0</v>
      </c>
      <c r="E45">
        <v>0</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row>
    <row r="46" spans="1:32" ht="12">
      <c r="A46" t="str">
        <f aca="true" t="shared" si="2" ref="A46:A51">A35</f>
        <v>Aviation Gas</v>
      </c>
      <c r="B46">
        <f>1000000*$B$57*B35/(2000*1.102*1000000)*44/12</f>
        <v>0.020762867337114337</v>
      </c>
      <c r="C46">
        <f>1000000*$B$57*C35/(2000*1.102*1000000)*44/12</f>
        <v>0.013841911558076228</v>
      </c>
      <c r="D46">
        <f>1000000*$B$57*D35/(2000*1.102*1000000)*44/12</f>
        <v>0.013841911558076228</v>
      </c>
      <c r="E46">
        <f aca="true" t="shared" si="3" ref="E46:AF46">1000000*$B$57*E35/(2000*1.102*1000000)*44/12</f>
        <v>0.013841911558076228</v>
      </c>
      <c r="F46">
        <f t="shared" si="3"/>
        <v>0.013841911558076228</v>
      </c>
      <c r="G46">
        <f t="shared" si="3"/>
        <v>0.013841911558076228</v>
      </c>
      <c r="H46">
        <f t="shared" si="3"/>
        <v>0.006920955779038114</v>
      </c>
      <c r="I46">
        <f t="shared" si="3"/>
        <v>0.013841911558076228</v>
      </c>
      <c r="J46">
        <f t="shared" si="3"/>
        <v>0.006920955779038114</v>
      </c>
      <c r="K46">
        <f t="shared" si="3"/>
        <v>0.013841911558076228</v>
      </c>
      <c r="L46">
        <f t="shared" si="3"/>
        <v>0.006920955779038114</v>
      </c>
      <c r="M46">
        <f t="shared" si="3"/>
        <v>0.00662323832045577</v>
      </c>
      <c r="N46">
        <f t="shared" si="3"/>
        <v>0.006501445797503936</v>
      </c>
      <c r="O46">
        <f t="shared" si="3"/>
        <v>0.006475446618943961</v>
      </c>
      <c r="P46">
        <f t="shared" si="3"/>
        <v>0.006434811108461788</v>
      </c>
      <c r="Q46">
        <f t="shared" si="3"/>
        <v>0.006523261388485653</v>
      </c>
      <c r="R46">
        <f t="shared" si="3"/>
        <v>0.006666020990921344</v>
      </c>
      <c r="S46">
        <f t="shared" si="3"/>
        <v>0.006793080837372256</v>
      </c>
      <c r="T46">
        <f t="shared" si="3"/>
        <v>0.0069458122517662224</v>
      </c>
      <c r="U46">
        <f t="shared" si="3"/>
        <v>0.007109332538997093</v>
      </c>
      <c r="V46">
        <f t="shared" si="3"/>
        <v>0.007246093591036695</v>
      </c>
      <c r="W46">
        <f t="shared" si="3"/>
        <v>0.007390036523020751</v>
      </c>
      <c r="X46">
        <f t="shared" si="3"/>
        <v>0.007548207584098305</v>
      </c>
      <c r="Y46">
        <f t="shared" si="3"/>
        <v>0.007715321104575719</v>
      </c>
      <c r="Z46">
        <f t="shared" si="3"/>
        <v>0.007883895768404672</v>
      </c>
      <c r="AA46">
        <f t="shared" si="3"/>
        <v>0.008049394168540596</v>
      </c>
      <c r="AB46">
        <f t="shared" si="3"/>
        <v>0.008212934112408485</v>
      </c>
      <c r="AC46">
        <f t="shared" si="3"/>
        <v>0.008379816339790342</v>
      </c>
      <c r="AD46">
        <f t="shared" si="3"/>
        <v>0.008551498717931542</v>
      </c>
      <c r="AE46">
        <f t="shared" si="3"/>
        <v>0.008715242435603166</v>
      </c>
      <c r="AF46">
        <f t="shared" si="3"/>
        <v>0.008868236593711864</v>
      </c>
    </row>
    <row r="47" spans="1:32" ht="12">
      <c r="A47" t="str">
        <f t="shared" si="2"/>
        <v>Distillate</v>
      </c>
      <c r="B47">
        <f>1000000*$B$58*B36/(2000*1.102*1000000)*44/12</f>
        <v>1.9317058768965525</v>
      </c>
      <c r="C47">
        <f>1000000*$B$58*C36/(2000*1.102*1000000)*44/12</f>
        <v>1.2658527147844831</v>
      </c>
      <c r="D47">
        <f>1000000*$B$58*D36/(2000*1.102*1000000)*44/12</f>
        <v>1.3317063242241385</v>
      </c>
      <c r="E47">
        <f aca="true" t="shared" si="4" ref="E47:AF47">1000000*$B$58*E36/(2000*1.102*1000000)*44/12</f>
        <v>1.4926818139655176</v>
      </c>
      <c r="F47">
        <f t="shared" si="4"/>
        <v>1.7926815903017246</v>
      </c>
      <c r="G47">
        <f t="shared" si="4"/>
        <v>1.587803694267242</v>
      </c>
      <c r="H47">
        <f t="shared" si="4"/>
        <v>1.5951207619827594</v>
      </c>
      <c r="I47">
        <f t="shared" si="4"/>
        <v>1.6024378296982764</v>
      </c>
      <c r="J47">
        <f t="shared" si="4"/>
        <v>1.587803694267242</v>
      </c>
      <c r="K47">
        <f t="shared" si="4"/>
        <v>1.6243890328448283</v>
      </c>
      <c r="L47">
        <f t="shared" si="4"/>
        <v>1.8219498611637936</v>
      </c>
      <c r="M47">
        <f t="shared" si="4"/>
        <v>1.8560560627713265</v>
      </c>
      <c r="N47">
        <f t="shared" si="4"/>
        <v>1.8458240971139066</v>
      </c>
      <c r="O47">
        <f t="shared" si="4"/>
        <v>1.9120124043318718</v>
      </c>
      <c r="P47">
        <f t="shared" si="4"/>
        <v>1.9732722034477905</v>
      </c>
      <c r="Q47">
        <f t="shared" si="4"/>
        <v>2.0211172612053203</v>
      </c>
      <c r="R47">
        <f t="shared" si="4"/>
        <v>2.08177703602073</v>
      </c>
      <c r="S47">
        <f t="shared" si="4"/>
        <v>2.146614017695986</v>
      </c>
      <c r="T47">
        <f t="shared" si="4"/>
        <v>2.2091892075075164</v>
      </c>
      <c r="U47">
        <f t="shared" si="4"/>
        <v>2.2767444412505853</v>
      </c>
      <c r="V47">
        <f t="shared" si="4"/>
        <v>2.3486288599629197</v>
      </c>
      <c r="W47">
        <f t="shared" si="4"/>
        <v>2.415401064623183</v>
      </c>
      <c r="X47">
        <f t="shared" si="4"/>
        <v>2.4707061966375856</v>
      </c>
      <c r="Y47">
        <f t="shared" si="4"/>
        <v>2.5167105137641825</v>
      </c>
      <c r="Z47">
        <f t="shared" si="4"/>
        <v>2.5617381042175382</v>
      </c>
      <c r="AA47">
        <f t="shared" si="4"/>
        <v>2.5968439957420486</v>
      </c>
      <c r="AB47">
        <f t="shared" si="4"/>
        <v>2.628582529155867</v>
      </c>
      <c r="AC47">
        <f t="shared" si="4"/>
        <v>2.666602473841866</v>
      </c>
      <c r="AD47">
        <f t="shared" si="4"/>
        <v>2.7043245975268135</v>
      </c>
      <c r="AE47">
        <f t="shared" si="4"/>
        <v>2.7466679425481484</v>
      </c>
      <c r="AF47">
        <f t="shared" si="4"/>
        <v>2.7819927737020413</v>
      </c>
    </row>
    <row r="48" spans="1:32" ht="12">
      <c r="A48" t="str">
        <f t="shared" si="2"/>
        <v>Jet Fuel</v>
      </c>
      <c r="B48">
        <f>1000000*$B$59*B37/(2000*1.102*1000000)*44/12</f>
        <v>0.9961716859241143</v>
      </c>
      <c r="C48">
        <f>1000000*$B$59*C37/(2000*1.102*1000000)*44/12</f>
        <v>0.9392475895855932</v>
      </c>
      <c r="D48">
        <f>1000000*$B$59*D37/(2000*1.102*1000000)*44/12</f>
        <v>0.7471287644430856</v>
      </c>
      <c r="E48">
        <f aca="true" t="shared" si="5" ref="E48:AF48">1000000*$B$59*E37/(2000*1.102*1000000)*44/12</f>
        <v>0.5905874995121535</v>
      </c>
      <c r="F48">
        <f t="shared" si="5"/>
        <v>0.39846867436964567</v>
      </c>
      <c r="G48">
        <f t="shared" si="5"/>
        <v>0.34154457803112487</v>
      </c>
      <c r="H48">
        <f t="shared" si="5"/>
        <v>0.3628911141580701</v>
      </c>
      <c r="I48">
        <f t="shared" si="5"/>
        <v>0.3842376502850155</v>
      </c>
      <c r="J48">
        <f t="shared" si="5"/>
        <v>0.37712213824270036</v>
      </c>
      <c r="K48">
        <f t="shared" si="5"/>
        <v>0.34866009007343995</v>
      </c>
      <c r="L48">
        <f t="shared" si="5"/>
        <v>0.3628911141580701</v>
      </c>
      <c r="M48">
        <f t="shared" si="5"/>
        <v>0.3472806950629966</v>
      </c>
      <c r="N48">
        <f t="shared" si="5"/>
        <v>0.3408946660575843</v>
      </c>
      <c r="O48">
        <f t="shared" si="5"/>
        <v>0.3395314336983486</v>
      </c>
      <c r="P48">
        <f t="shared" si="5"/>
        <v>0.33740076473526687</v>
      </c>
      <c r="Q48">
        <f t="shared" si="5"/>
        <v>0.34203853756466</v>
      </c>
      <c r="R48">
        <f t="shared" si="5"/>
        <v>0.3495239475049401</v>
      </c>
      <c r="S48">
        <f t="shared" si="5"/>
        <v>0.35618616161458333</v>
      </c>
      <c r="T48">
        <f t="shared" si="5"/>
        <v>0.36419443025635573</v>
      </c>
      <c r="U48">
        <f t="shared" si="5"/>
        <v>0.37276839910042564</v>
      </c>
      <c r="V48">
        <f t="shared" si="5"/>
        <v>0.37993928302637076</v>
      </c>
      <c r="W48">
        <f t="shared" si="5"/>
        <v>0.3874867392781622</v>
      </c>
      <c r="X48">
        <f t="shared" si="5"/>
        <v>0.39578022856122397</v>
      </c>
      <c r="Y48">
        <f t="shared" si="5"/>
        <v>0.40454260381300683</v>
      </c>
      <c r="Z48">
        <f t="shared" si="5"/>
        <v>0.4133815921736885</v>
      </c>
      <c r="AA48">
        <f t="shared" si="5"/>
        <v>0.4220592807378323</v>
      </c>
      <c r="AB48">
        <f t="shared" si="5"/>
        <v>0.4306342802515286</v>
      </c>
      <c r="AC48">
        <f t="shared" si="5"/>
        <v>0.43938452795737376</v>
      </c>
      <c r="AD48">
        <f t="shared" si="5"/>
        <v>0.4483864651859952</v>
      </c>
      <c r="AE48">
        <f t="shared" si="5"/>
        <v>0.45697214930815266</v>
      </c>
      <c r="AF48">
        <f t="shared" si="5"/>
        <v>0.4649941945672624</v>
      </c>
    </row>
    <row r="49" spans="1:32" ht="12">
      <c r="A49" t="str">
        <f t="shared" si="2"/>
        <v>LPG</v>
      </c>
      <c r="B49">
        <f>1000000*$B$60*B38/(2000*1.102*1000000)*44/12</f>
        <v>0.006230801080187473</v>
      </c>
      <c r="C49">
        <f>1000000*$B$60*C38/(2000*1.102*1000000)*44/12</f>
        <v>0.006230801080187473</v>
      </c>
      <c r="D49">
        <f>1000000*$B$60*D38/(2000*1.102*1000000)*44/12</f>
        <v>0.006230801080187473</v>
      </c>
      <c r="E49">
        <v>0</v>
      </c>
      <c r="F49">
        <f aca="true" t="shared" si="6" ref="F49:AF49">1000000*$B$60*F38/(2000*1.102*1000000)*44/12</f>
        <v>0.006230801080187473</v>
      </c>
      <c r="G49">
        <v>0</v>
      </c>
      <c r="H49">
        <v>0</v>
      </c>
      <c r="I49">
        <v>0</v>
      </c>
      <c r="J49">
        <v>0</v>
      </c>
      <c r="K49">
        <v>0</v>
      </c>
      <c r="L49">
        <f t="shared" si="6"/>
        <v>2.787993393902318E-06</v>
      </c>
      <c r="M49">
        <f t="shared" si="6"/>
        <v>3.8800835583786205E-06</v>
      </c>
      <c r="N49">
        <f t="shared" si="6"/>
        <v>5.288445449105843E-06</v>
      </c>
      <c r="O49">
        <f t="shared" si="6"/>
        <v>6.772528867232241E-06</v>
      </c>
      <c r="P49">
        <f t="shared" si="6"/>
        <v>8.137006234284072E-06</v>
      </c>
      <c r="Q49">
        <f t="shared" si="6"/>
        <v>9.382545436205442E-06</v>
      </c>
      <c r="R49">
        <f t="shared" si="6"/>
        <v>1.0486279599289697E-05</v>
      </c>
      <c r="S49">
        <f t="shared" si="6"/>
        <v>1.1228843893401658E-05</v>
      </c>
      <c r="T49">
        <f t="shared" si="6"/>
        <v>1.2035132012411047E-05</v>
      </c>
      <c r="U49">
        <f t="shared" si="6"/>
        <v>1.2931822197053107E-05</v>
      </c>
      <c r="V49">
        <f t="shared" si="6"/>
        <v>1.3586173736394439E-05</v>
      </c>
      <c r="W49">
        <f t="shared" si="6"/>
        <v>1.4199551419596003E-05</v>
      </c>
      <c r="X49">
        <f t="shared" si="6"/>
        <v>1.4946738773052618E-05</v>
      </c>
      <c r="Y49">
        <f t="shared" si="6"/>
        <v>1.5514817117003513E-05</v>
      </c>
      <c r="Z49">
        <f t="shared" si="6"/>
        <v>1.6128150960849224E-05</v>
      </c>
      <c r="AA49">
        <f t="shared" si="6"/>
        <v>1.665195155538733E-05</v>
      </c>
      <c r="AB49">
        <f t="shared" si="6"/>
        <v>1.7220654278042827E-05</v>
      </c>
      <c r="AC49">
        <f t="shared" si="6"/>
        <v>1.7917638926719662E-05</v>
      </c>
      <c r="AD49">
        <f t="shared" si="6"/>
        <v>1.8457038361149926E-05</v>
      </c>
      <c r="AE49">
        <f t="shared" si="6"/>
        <v>1.890997330118236E-05</v>
      </c>
      <c r="AF49">
        <f t="shared" si="6"/>
        <v>1.9310282415675162E-05</v>
      </c>
    </row>
    <row r="50" spans="1:32" ht="12">
      <c r="A50" t="str">
        <f t="shared" si="2"/>
        <v>Lubricants</v>
      </c>
      <c r="B50">
        <f>1000000*$B$61*B39/(2000*1.102*1000000)*44/12</f>
        <v>0.05938744884694496</v>
      </c>
      <c r="C50">
        <f>1000000*$B$61*C39/(2000*1.102*1000000)*44/12</f>
        <v>0.05196401774107684</v>
      </c>
      <c r="D50">
        <f>1000000*$B$61*D39/(2000*1.102*1000000)*44/12</f>
        <v>0.05196401774107684</v>
      </c>
      <c r="E50">
        <f aca="true" t="shared" si="7" ref="E50:AF50">1000000*$B$61*E39/(2000*1.102*1000000)*44/12</f>
        <v>0.05938744884694496</v>
      </c>
      <c r="F50">
        <f t="shared" si="7"/>
        <v>0.05938744884694496</v>
      </c>
      <c r="G50">
        <f t="shared" si="7"/>
        <v>0.05938744884694496</v>
      </c>
      <c r="H50">
        <f t="shared" si="7"/>
        <v>0.05938744884694496</v>
      </c>
      <c r="I50">
        <f t="shared" si="7"/>
        <v>0.05938744884694496</v>
      </c>
      <c r="J50">
        <f t="shared" si="7"/>
        <v>0.05938744884694496</v>
      </c>
      <c r="K50">
        <f t="shared" si="7"/>
        <v>0.05938744884694496</v>
      </c>
      <c r="L50">
        <f t="shared" si="7"/>
        <v>0.05938744884694496</v>
      </c>
      <c r="M50">
        <f t="shared" si="7"/>
        <v>0.05938744884694496</v>
      </c>
      <c r="N50">
        <f t="shared" si="7"/>
        <v>0.05938744884694496</v>
      </c>
      <c r="O50">
        <f t="shared" si="7"/>
        <v>0.05938744884694496</v>
      </c>
      <c r="P50">
        <f t="shared" si="7"/>
        <v>0.05938744884694496</v>
      </c>
      <c r="Q50">
        <f t="shared" si="7"/>
        <v>0.05938744884694496</v>
      </c>
      <c r="R50">
        <f t="shared" si="7"/>
        <v>0.05938744884694496</v>
      </c>
      <c r="S50">
        <f t="shared" si="7"/>
        <v>0.05938744884694496</v>
      </c>
      <c r="T50">
        <f t="shared" si="7"/>
        <v>0.05938744884694496</v>
      </c>
      <c r="U50">
        <f t="shared" si="7"/>
        <v>0.05938744884694496</v>
      </c>
      <c r="V50">
        <f t="shared" si="7"/>
        <v>0.05938744884694496</v>
      </c>
      <c r="W50">
        <f t="shared" si="7"/>
        <v>0.05938744884694496</v>
      </c>
      <c r="X50">
        <f t="shared" si="7"/>
        <v>0.05938744884694496</v>
      </c>
      <c r="Y50">
        <f t="shared" si="7"/>
        <v>0.05938744884694496</v>
      </c>
      <c r="Z50">
        <f t="shared" si="7"/>
        <v>0.05938744884694496</v>
      </c>
      <c r="AA50">
        <f t="shared" si="7"/>
        <v>0.05938744884694496</v>
      </c>
      <c r="AB50">
        <f t="shared" si="7"/>
        <v>0.05938744884694496</v>
      </c>
      <c r="AC50">
        <f t="shared" si="7"/>
        <v>0.05938744884694496</v>
      </c>
      <c r="AD50">
        <f t="shared" si="7"/>
        <v>0.05938744884694496</v>
      </c>
      <c r="AE50">
        <f t="shared" si="7"/>
        <v>0.05938744884694496</v>
      </c>
      <c r="AF50">
        <f t="shared" si="7"/>
        <v>0.05938744884694496</v>
      </c>
    </row>
    <row r="51" spans="1:32" ht="12">
      <c r="A51" t="str">
        <f t="shared" si="2"/>
        <v>Motor Gas</v>
      </c>
      <c r="B51">
        <f>1000000*$B$62*B40/(2000*1.102*1000000)*44/12</f>
        <v>5.211116599007259</v>
      </c>
      <c r="C51">
        <f>1000000*$B$62*C40/(2000*1.102*1000000)*44/12</f>
        <v>5.225354622501815</v>
      </c>
      <c r="D51">
        <f>1000000*$B$62*D40/(2000*1.102*1000000)*44/12</f>
        <v>5.225354622501815</v>
      </c>
      <c r="E51">
        <f aca="true" t="shared" si="8" ref="E51:AF51">1000000*$B$62*E40/(2000*1.102*1000000)*44/12</f>
        <v>5.3250207869637025</v>
      </c>
      <c r="F51">
        <f t="shared" si="8"/>
        <v>5.339258810458258</v>
      </c>
      <c r="G51">
        <f t="shared" si="8"/>
        <v>5.268068692985481</v>
      </c>
      <c r="H51">
        <f t="shared" si="8"/>
        <v>5.481639045403811</v>
      </c>
      <c r="I51">
        <f t="shared" si="8"/>
        <v>5.858946668009527</v>
      </c>
      <c r="J51">
        <f t="shared" si="8"/>
        <v>5.638257303843921</v>
      </c>
      <c r="K51">
        <f t="shared" si="8"/>
        <v>5.958612832471416</v>
      </c>
      <c r="L51">
        <f t="shared" si="8"/>
        <v>6.022683938196914</v>
      </c>
      <c r="M51">
        <f t="shared" si="8"/>
        <v>6.103757602357337</v>
      </c>
      <c r="N51">
        <f t="shared" si="8"/>
        <v>6.25239211342245</v>
      </c>
      <c r="O51">
        <f t="shared" si="8"/>
        <v>6.374287905958917</v>
      </c>
      <c r="P51">
        <f t="shared" si="8"/>
        <v>6.484656617501432</v>
      </c>
      <c r="Q51">
        <f t="shared" si="8"/>
        <v>6.620828331254413</v>
      </c>
      <c r="R51">
        <f t="shared" si="8"/>
        <v>6.7689070582947215</v>
      </c>
      <c r="S51">
        <f t="shared" si="8"/>
        <v>6.925521535824141</v>
      </c>
      <c r="T51">
        <f t="shared" si="8"/>
        <v>7.086270842880279</v>
      </c>
      <c r="U51">
        <f t="shared" si="8"/>
        <v>7.241551623857272</v>
      </c>
      <c r="V51">
        <f t="shared" si="8"/>
        <v>7.4010542346912445</v>
      </c>
      <c r="W51">
        <f t="shared" si="8"/>
        <v>7.545407681631946</v>
      </c>
      <c r="X51">
        <f t="shared" si="8"/>
        <v>7.680516880713033</v>
      </c>
      <c r="Y51">
        <f t="shared" si="8"/>
        <v>7.810777662452028</v>
      </c>
      <c r="Z51">
        <f t="shared" si="8"/>
        <v>7.924237199557932</v>
      </c>
      <c r="AA51">
        <f t="shared" si="8"/>
        <v>8.028821777440202</v>
      </c>
      <c r="AB51">
        <f t="shared" si="8"/>
        <v>8.126145529886136</v>
      </c>
      <c r="AC51">
        <f t="shared" si="8"/>
        <v>8.217165460528646</v>
      </c>
      <c r="AD51">
        <f t="shared" si="8"/>
        <v>8.313376719389474</v>
      </c>
      <c r="AE51">
        <f t="shared" si="8"/>
        <v>8.418340766797453</v>
      </c>
      <c r="AF51">
        <f t="shared" si="8"/>
        <v>8.500403365563203</v>
      </c>
    </row>
    <row r="52" spans="1:32" ht="12">
      <c r="A52" t="str">
        <f>A41</f>
        <v>Residual Fuel</v>
      </c>
      <c r="B52">
        <f>1000000*$B$63*B41/(2000*1.102*1000000)*44/12</f>
        <v>0.07093704595780399</v>
      </c>
      <c r="C52">
        <f>1000000*$B$63*C41/(2000*1.102*1000000)*44/12</f>
        <v>0.05517325796718089</v>
      </c>
      <c r="D52">
        <f>1000000*$B$63*D41/(2000*1.102*1000000)*44/12</f>
        <v>0.07881893995311555</v>
      </c>
      <c r="E52">
        <f aca="true" t="shared" si="9" ref="E52:AF52">1000000*$B$63*E41/(2000*1.102*1000000)*44/12</f>
        <v>0.14187409191560799</v>
      </c>
      <c r="F52">
        <f t="shared" si="9"/>
        <v>0.11822840992967332</v>
      </c>
      <c r="G52">
        <f t="shared" si="9"/>
        <v>0.10246462193905025</v>
      </c>
      <c r="H52">
        <f t="shared" si="9"/>
        <v>0.10246462193905025</v>
      </c>
      <c r="I52">
        <f t="shared" si="9"/>
        <v>0.05517325796718089</v>
      </c>
      <c r="J52">
        <f t="shared" si="9"/>
        <v>0.14975598591091954</v>
      </c>
      <c r="K52">
        <f t="shared" si="9"/>
        <v>0.11034651593436177</v>
      </c>
      <c r="L52">
        <f t="shared" si="9"/>
        <v>0.4177403817515124</v>
      </c>
      <c r="M52">
        <f t="shared" si="9"/>
        <v>0.39327811145937847</v>
      </c>
      <c r="N52">
        <f t="shared" si="9"/>
        <v>0.370227084170101</v>
      </c>
      <c r="O52">
        <f t="shared" si="9"/>
        <v>0.3883451039054508</v>
      </c>
      <c r="P52">
        <f t="shared" si="9"/>
        <v>0.39065344801438107</v>
      </c>
      <c r="Q52">
        <f t="shared" si="9"/>
        <v>0.38799981408837053</v>
      </c>
      <c r="R52">
        <f t="shared" si="9"/>
        <v>0.3880521370035925</v>
      </c>
      <c r="S52">
        <f t="shared" si="9"/>
        <v>0.38749750374638753</v>
      </c>
      <c r="T52">
        <f t="shared" si="9"/>
        <v>0.3873951879814399</v>
      </c>
      <c r="U52">
        <f t="shared" si="9"/>
        <v>0.38743813885543976</v>
      </c>
      <c r="V52">
        <f t="shared" si="9"/>
        <v>0.3874177637271463</v>
      </c>
      <c r="W52">
        <f t="shared" si="9"/>
        <v>0.3874874585751323</v>
      </c>
      <c r="X52">
        <f t="shared" si="9"/>
        <v>0.38891762688775106</v>
      </c>
      <c r="Y52">
        <f t="shared" si="9"/>
        <v>0.3911451695031591</v>
      </c>
      <c r="Z52">
        <f t="shared" si="9"/>
        <v>0.3934765553708968</v>
      </c>
      <c r="AA52">
        <f t="shared" si="9"/>
        <v>0.395885817205476</v>
      </c>
      <c r="AB52">
        <f t="shared" si="9"/>
        <v>0.3983599066401143</v>
      </c>
      <c r="AC52">
        <f t="shared" si="9"/>
        <v>0.40093398177420153</v>
      </c>
      <c r="AD52">
        <f t="shared" si="9"/>
        <v>0.4036482232927612</v>
      </c>
      <c r="AE52">
        <f t="shared" si="9"/>
        <v>0.40641326023916063</v>
      </c>
      <c r="AF52">
        <f t="shared" si="9"/>
        <v>0.40905638298081715</v>
      </c>
    </row>
    <row r="53" spans="1:32" ht="12">
      <c r="A53" t="s">
        <v>329</v>
      </c>
      <c r="B53">
        <f aca="true" t="shared" si="10" ref="B53:AF53">SUM(B45:B52)-B50</f>
        <v>8.236924876203032</v>
      </c>
      <c r="C53">
        <f t="shared" si="10"/>
        <v>7.505700897477336</v>
      </c>
      <c r="D53">
        <f t="shared" si="10"/>
        <v>7.403081363760418</v>
      </c>
      <c r="E53">
        <f t="shared" si="10"/>
        <v>7.564006103915058</v>
      </c>
      <c r="F53">
        <f t="shared" si="10"/>
        <v>7.668710197697566</v>
      </c>
      <c r="G53">
        <f t="shared" si="10"/>
        <v>7.313723498780974</v>
      </c>
      <c r="H53">
        <f t="shared" si="10"/>
        <v>7.549036499262729</v>
      </c>
      <c r="I53">
        <f t="shared" si="10"/>
        <v>7.914637317518077</v>
      </c>
      <c r="J53">
        <f t="shared" si="10"/>
        <v>7.759860078043822</v>
      </c>
      <c r="K53">
        <f t="shared" si="10"/>
        <v>8.055850382882122</v>
      </c>
      <c r="L53">
        <f t="shared" si="10"/>
        <v>8.632189039042723</v>
      </c>
      <c r="M53">
        <f t="shared" si="10"/>
        <v>8.706999590055053</v>
      </c>
      <c r="N53">
        <f t="shared" si="10"/>
        <v>8.815844695006994</v>
      </c>
      <c r="O53">
        <f t="shared" si="10"/>
        <v>9.020659067042399</v>
      </c>
      <c r="P53">
        <f t="shared" si="10"/>
        <v>9.192425981813567</v>
      </c>
      <c r="Q53">
        <f t="shared" si="10"/>
        <v>9.378516588046686</v>
      </c>
      <c r="R53">
        <f t="shared" si="10"/>
        <v>9.594936686094506</v>
      </c>
      <c r="S53">
        <f t="shared" si="10"/>
        <v>9.822623528562366</v>
      </c>
      <c r="T53">
        <f t="shared" si="10"/>
        <v>10.05400751600937</v>
      </c>
      <c r="U53">
        <f t="shared" si="10"/>
        <v>10.285624867424918</v>
      </c>
      <c r="V53">
        <f t="shared" si="10"/>
        <v>10.524299821172455</v>
      </c>
      <c r="W53">
        <f t="shared" si="10"/>
        <v>10.743187180182863</v>
      </c>
      <c r="X53">
        <f t="shared" si="10"/>
        <v>10.943484087122465</v>
      </c>
      <c r="Y53">
        <f t="shared" si="10"/>
        <v>11.130906785454071</v>
      </c>
      <c r="Z53">
        <f t="shared" si="10"/>
        <v>11.300733475239422</v>
      </c>
      <c r="AA53">
        <f t="shared" si="10"/>
        <v>11.451676917245656</v>
      </c>
      <c r="AB53">
        <f t="shared" si="10"/>
        <v>11.591952400700334</v>
      </c>
      <c r="AC53">
        <f t="shared" si="10"/>
        <v>11.732484178080805</v>
      </c>
      <c r="AD53">
        <f t="shared" si="10"/>
        <v>11.878305961151337</v>
      </c>
      <c r="AE53">
        <f t="shared" si="10"/>
        <v>12.03712827130182</v>
      </c>
      <c r="AF53">
        <f t="shared" si="10"/>
        <v>12.16533426368945</v>
      </c>
    </row>
    <row r="55" ht="12">
      <c r="A55" t="s">
        <v>328</v>
      </c>
    </row>
    <row r="56" spans="1:2" ht="12">
      <c r="A56" t="str">
        <f aca="true" t="shared" si="11" ref="A56:A63">A45</f>
        <v>Natural Gas</v>
      </c>
      <c r="B56" s="38">
        <v>31.900894810000004</v>
      </c>
    </row>
    <row r="57" spans="1:2" ht="12">
      <c r="A57" t="str">
        <f t="shared" si="11"/>
        <v>Aviation Gas</v>
      </c>
      <c r="B57" s="38">
        <v>41.60123601000001</v>
      </c>
    </row>
    <row r="58" spans="1:2" ht="12">
      <c r="A58" t="str">
        <f t="shared" si="11"/>
        <v>Distillate</v>
      </c>
      <c r="B58" s="38">
        <v>43.98222885000001</v>
      </c>
    </row>
    <row r="59" spans="1:2" ht="12">
      <c r="A59" t="str">
        <f t="shared" si="11"/>
        <v>Jet Fuel</v>
      </c>
      <c r="B59" s="38">
        <v>42.77069602162495</v>
      </c>
    </row>
    <row r="60" spans="1:2" ht="12">
      <c r="A60" t="str">
        <f t="shared" si="11"/>
        <v>LPG</v>
      </c>
      <c r="B60" s="38">
        <v>37.452778856545066</v>
      </c>
    </row>
    <row r="61" spans="1:2" ht="12">
      <c r="A61" t="str">
        <f t="shared" si="11"/>
        <v>Lubricants</v>
      </c>
      <c r="B61" s="38">
        <v>44.62156952000001</v>
      </c>
    </row>
    <row r="62" spans="1:2" ht="12">
      <c r="A62" t="str">
        <f t="shared" si="11"/>
        <v>Motor Gas</v>
      </c>
      <c r="B62" s="38">
        <v>42.79173243</v>
      </c>
    </row>
    <row r="63" spans="1:2" ht="12">
      <c r="A63" t="str">
        <f t="shared" si="11"/>
        <v>Residual Fuel</v>
      </c>
      <c r="B63" s="38">
        <v>47.377348270000006</v>
      </c>
    </row>
    <row r="64" ht="12">
      <c r="A64" t="s">
        <v>166</v>
      </c>
    </row>
    <row r="65" ht="12">
      <c r="A65" t="s">
        <v>166</v>
      </c>
    </row>
  </sheetData>
  <mergeCells count="28">
    <mergeCell ref="A12:T12"/>
    <mergeCell ref="B10:C10"/>
    <mergeCell ref="B11:C11"/>
    <mergeCell ref="E10:L11"/>
    <mergeCell ref="M10:N10"/>
    <mergeCell ref="M11:N11"/>
    <mergeCell ref="P11:Q11"/>
    <mergeCell ref="S3:T11"/>
    <mergeCell ref="H8:H9"/>
    <mergeCell ref="I8:I9"/>
    <mergeCell ref="P6:Q6"/>
    <mergeCell ref="L8:L9"/>
    <mergeCell ref="O10:O11"/>
    <mergeCell ref="R10:R11"/>
    <mergeCell ref="P7:Q7"/>
    <mergeCell ref="P8:Q8"/>
    <mergeCell ref="P9:Q9"/>
    <mergeCell ref="P10:Q10"/>
    <mergeCell ref="A2:H2"/>
    <mergeCell ref="A1:T1"/>
    <mergeCell ref="A3:A11"/>
    <mergeCell ref="B3:C9"/>
    <mergeCell ref="E3:L7"/>
    <mergeCell ref="M3:N9"/>
    <mergeCell ref="O3:O9"/>
    <mergeCell ref="P3:Q3"/>
    <mergeCell ref="P4:Q4"/>
    <mergeCell ref="P5:Q5"/>
  </mergeCells>
  <hyperlinks>
    <hyperlink ref="A1" location="footnotes" display="footnotes"/>
  </hyperlinks>
  <printOptions/>
  <pageMargins left="0.75" right="0.75" top="1" bottom="1" header="0.5" footer="0.5"/>
  <pageSetup horizontalDpi="600" verticalDpi="600" orientation="portrait"/>
</worksheet>
</file>

<file path=xl/worksheets/sheet9.xml><?xml version="1.0" encoding="utf-8"?>
<worksheet xmlns="http://schemas.openxmlformats.org/spreadsheetml/2006/main" xmlns:r="http://schemas.openxmlformats.org/officeDocument/2006/relationships">
  <dimension ref="A1:AF48"/>
  <sheetViews>
    <sheetView workbookViewId="0" topLeftCell="A1">
      <selection activeCell="A3" sqref="A3:P3"/>
    </sheetView>
  </sheetViews>
  <sheetFormatPr defaultColWidth="11.421875" defaultRowHeight="12.75"/>
  <cols>
    <col min="1" max="16384" width="8.8515625" style="0" customWidth="1"/>
  </cols>
  <sheetData>
    <row r="1" ht="12">
      <c r="A1" t="s">
        <v>365</v>
      </c>
    </row>
    <row r="3" spans="1:16" ht="12.75" customHeight="1">
      <c r="A3" s="145" t="s">
        <v>134</v>
      </c>
      <c r="B3" s="146"/>
      <c r="C3" s="146"/>
      <c r="D3" s="146"/>
      <c r="E3" s="146"/>
      <c r="F3" s="146"/>
      <c r="G3" s="146"/>
      <c r="H3" s="146"/>
      <c r="I3" s="146"/>
      <c r="J3" s="146"/>
      <c r="K3" s="146"/>
      <c r="L3" s="146"/>
      <c r="M3" s="146"/>
      <c r="N3" s="146"/>
      <c r="O3" s="146"/>
      <c r="P3" s="147"/>
    </row>
    <row r="4" spans="1:16" ht="12.75" customHeight="1">
      <c r="A4" s="145" t="s">
        <v>366</v>
      </c>
      <c r="B4" s="168"/>
      <c r="C4" s="168"/>
      <c r="D4" s="168"/>
      <c r="E4" s="168"/>
      <c r="F4" s="168"/>
      <c r="G4" s="168"/>
      <c r="H4" s="143"/>
      <c r="I4" s="143"/>
      <c r="J4" s="143"/>
      <c r="K4" s="143"/>
      <c r="L4" s="143"/>
      <c r="M4" s="143"/>
      <c r="N4" s="143"/>
      <c r="O4" s="143"/>
      <c r="P4" s="144"/>
    </row>
    <row r="5" spans="1:16" ht="12">
      <c r="A5" s="148" t="s">
        <v>12</v>
      </c>
      <c r="B5" s="148" t="s">
        <v>135</v>
      </c>
      <c r="C5" s="5"/>
      <c r="D5" s="151" t="s">
        <v>16</v>
      </c>
      <c r="E5" s="157"/>
      <c r="F5" s="157"/>
      <c r="G5" s="152"/>
      <c r="H5" s="160"/>
      <c r="I5" s="161"/>
      <c r="J5" s="160"/>
      <c r="K5" s="161"/>
      <c r="L5" s="5"/>
      <c r="M5" s="5"/>
      <c r="N5" s="148" t="s">
        <v>143</v>
      </c>
      <c r="O5" s="151" t="s">
        <v>144</v>
      </c>
      <c r="P5" s="152"/>
    </row>
    <row r="6" spans="1:16" ht="12">
      <c r="A6" s="149"/>
      <c r="B6" s="149"/>
      <c r="C6" s="6"/>
      <c r="D6" s="153"/>
      <c r="E6" s="158"/>
      <c r="F6" s="158"/>
      <c r="G6" s="154"/>
      <c r="H6" s="162"/>
      <c r="I6" s="163"/>
      <c r="J6" s="162"/>
      <c r="K6" s="163"/>
      <c r="L6" s="7" t="s">
        <v>98</v>
      </c>
      <c r="M6" s="6"/>
      <c r="N6" s="149"/>
      <c r="O6" s="153"/>
      <c r="P6" s="154"/>
    </row>
    <row r="7" spans="1:16" ht="12">
      <c r="A7" s="149"/>
      <c r="B7" s="149"/>
      <c r="C7" s="7" t="s">
        <v>14</v>
      </c>
      <c r="D7" s="155"/>
      <c r="E7" s="159"/>
      <c r="F7" s="159"/>
      <c r="G7" s="156"/>
      <c r="H7" s="153" t="s">
        <v>137</v>
      </c>
      <c r="I7" s="154"/>
      <c r="J7" s="153" t="s">
        <v>139</v>
      </c>
      <c r="K7" s="154"/>
      <c r="L7" s="7" t="s">
        <v>99</v>
      </c>
      <c r="M7" s="7" t="s">
        <v>18</v>
      </c>
      <c r="N7" s="149"/>
      <c r="O7" s="153"/>
      <c r="P7" s="154"/>
    </row>
    <row r="8" spans="1:16" ht="12">
      <c r="A8" s="149"/>
      <c r="B8" s="149"/>
      <c r="C8" s="7" t="s">
        <v>136</v>
      </c>
      <c r="D8" s="1" t="s">
        <v>5</v>
      </c>
      <c r="E8" s="1" t="s">
        <v>26</v>
      </c>
      <c r="F8" s="1" t="s">
        <v>16</v>
      </c>
      <c r="G8" s="148" t="s">
        <v>25</v>
      </c>
      <c r="H8" s="153" t="s">
        <v>138</v>
      </c>
      <c r="I8" s="154"/>
      <c r="J8" s="153" t="s">
        <v>140</v>
      </c>
      <c r="K8" s="154"/>
      <c r="L8" s="7" t="s">
        <v>141</v>
      </c>
      <c r="M8" s="7" t="s">
        <v>142</v>
      </c>
      <c r="N8" s="149"/>
      <c r="O8" s="153"/>
      <c r="P8" s="154"/>
    </row>
    <row r="9" spans="1:16" ht="12">
      <c r="A9" s="149"/>
      <c r="B9" s="150"/>
      <c r="C9" s="8"/>
      <c r="D9" s="8" t="s">
        <v>145</v>
      </c>
      <c r="E9" s="8" t="s">
        <v>146</v>
      </c>
      <c r="F9" s="8" t="s">
        <v>147</v>
      </c>
      <c r="G9" s="150"/>
      <c r="H9" s="155"/>
      <c r="I9" s="156"/>
      <c r="J9" s="155"/>
      <c r="K9" s="156"/>
      <c r="L9" s="8"/>
      <c r="M9" s="8"/>
      <c r="N9" s="150"/>
      <c r="O9" s="153"/>
      <c r="P9" s="154"/>
    </row>
    <row r="10" spans="1:16" ht="12">
      <c r="A10" s="149"/>
      <c r="B10" s="1" t="s">
        <v>34</v>
      </c>
      <c r="C10" s="1" t="s">
        <v>31</v>
      </c>
      <c r="D10" s="151" t="s">
        <v>33</v>
      </c>
      <c r="E10" s="157"/>
      <c r="F10" s="157"/>
      <c r="G10" s="152"/>
      <c r="H10" s="151" t="s">
        <v>36</v>
      </c>
      <c r="I10" s="157"/>
      <c r="J10" s="157"/>
      <c r="K10" s="157"/>
      <c r="L10" s="157"/>
      <c r="M10" s="157"/>
      <c r="N10" s="152"/>
      <c r="O10" s="153"/>
      <c r="P10" s="154"/>
    </row>
    <row r="11" spans="1:16" ht="12">
      <c r="A11" s="150"/>
      <c r="B11" s="8" t="s">
        <v>112</v>
      </c>
      <c r="C11" s="8" t="s">
        <v>32</v>
      </c>
      <c r="D11" s="155"/>
      <c r="E11" s="159"/>
      <c r="F11" s="159"/>
      <c r="G11" s="156"/>
      <c r="H11" s="155"/>
      <c r="I11" s="159"/>
      <c r="J11" s="159"/>
      <c r="K11" s="159"/>
      <c r="L11" s="159"/>
      <c r="M11" s="159"/>
      <c r="N11" s="156"/>
      <c r="O11" s="155"/>
      <c r="P11" s="156"/>
    </row>
    <row r="12" spans="1:16" ht="12">
      <c r="A12" s="164" t="s">
        <v>39</v>
      </c>
      <c r="B12" s="165"/>
      <c r="C12" s="165"/>
      <c r="D12" s="165"/>
      <c r="E12" s="165"/>
      <c r="F12" s="165"/>
      <c r="G12" s="165"/>
      <c r="H12" s="165"/>
      <c r="I12" s="165"/>
      <c r="J12" s="165"/>
      <c r="K12" s="165"/>
      <c r="L12" s="165"/>
      <c r="M12" s="165"/>
      <c r="N12" s="165"/>
      <c r="O12" s="165"/>
      <c r="P12" s="166"/>
    </row>
    <row r="13" spans="1:16" ht="12">
      <c r="A13" s="11">
        <v>1990</v>
      </c>
      <c r="B13" s="13">
        <v>0</v>
      </c>
      <c r="C13" s="13">
        <v>0</v>
      </c>
      <c r="D13" s="13">
        <v>22.2</v>
      </c>
      <c r="E13" s="13">
        <v>0.1</v>
      </c>
      <c r="F13" s="13">
        <v>0</v>
      </c>
      <c r="G13" s="13">
        <v>22.4</v>
      </c>
      <c r="H13" s="13">
        <v>51.4</v>
      </c>
      <c r="I13" s="14" t="s">
        <v>37</v>
      </c>
      <c r="J13" s="13">
        <v>35.9</v>
      </c>
      <c r="K13" s="12"/>
      <c r="L13" s="13">
        <v>0</v>
      </c>
      <c r="M13" s="13">
        <v>0</v>
      </c>
      <c r="N13" s="13">
        <v>0</v>
      </c>
      <c r="O13" s="13">
        <v>118.9</v>
      </c>
      <c r="P13" s="14" t="s">
        <v>37</v>
      </c>
    </row>
    <row r="14" spans="1:16" ht="12">
      <c r="A14" s="11">
        <v>1991</v>
      </c>
      <c r="B14" s="13">
        <v>0</v>
      </c>
      <c r="C14" s="13">
        <v>0</v>
      </c>
      <c r="D14" s="13">
        <v>14.4</v>
      </c>
      <c r="E14" s="13">
        <v>0.1</v>
      </c>
      <c r="F14" s="13">
        <v>0</v>
      </c>
      <c r="G14" s="13">
        <v>14.5</v>
      </c>
      <c r="H14" s="13">
        <v>65.7</v>
      </c>
      <c r="I14" s="14" t="s">
        <v>37</v>
      </c>
      <c r="J14" s="13">
        <v>33.8</v>
      </c>
      <c r="K14" s="12"/>
      <c r="L14" s="13">
        <v>0</v>
      </c>
      <c r="M14" s="13">
        <v>0</v>
      </c>
      <c r="N14" s="13">
        <v>0</v>
      </c>
      <c r="O14" s="13">
        <v>118</v>
      </c>
      <c r="P14" s="14" t="s">
        <v>37</v>
      </c>
    </row>
    <row r="15" spans="1:16" ht="12">
      <c r="A15" s="11">
        <v>1992</v>
      </c>
      <c r="B15" s="13">
        <v>0</v>
      </c>
      <c r="C15" s="13">
        <v>0</v>
      </c>
      <c r="D15" s="13">
        <v>13.9</v>
      </c>
      <c r="E15" s="13">
        <v>0.1</v>
      </c>
      <c r="F15" s="13">
        <v>0</v>
      </c>
      <c r="G15" s="13">
        <v>14.1</v>
      </c>
      <c r="H15" s="13">
        <v>56.1</v>
      </c>
      <c r="I15" s="14" t="s">
        <v>37</v>
      </c>
      <c r="J15" s="13">
        <v>31.6</v>
      </c>
      <c r="K15" s="12"/>
      <c r="L15" s="13">
        <v>0</v>
      </c>
      <c r="M15" s="13">
        <v>0</v>
      </c>
      <c r="N15" s="13">
        <v>0</v>
      </c>
      <c r="O15" s="13">
        <v>104</v>
      </c>
      <c r="P15" s="14" t="s">
        <v>37</v>
      </c>
    </row>
    <row r="16" spans="1:16" ht="12">
      <c r="A16" s="11">
        <v>1993</v>
      </c>
      <c r="B16" s="13">
        <v>0</v>
      </c>
      <c r="C16" s="13">
        <v>0</v>
      </c>
      <c r="D16" s="13">
        <v>8.7</v>
      </c>
      <c r="E16" s="13">
        <v>0.1</v>
      </c>
      <c r="F16" s="13">
        <v>0</v>
      </c>
      <c r="G16" s="13">
        <v>8.7</v>
      </c>
      <c r="H16" s="13">
        <v>60.3</v>
      </c>
      <c r="I16" s="14" t="s">
        <v>37</v>
      </c>
      <c r="J16" s="13">
        <v>33.2</v>
      </c>
      <c r="K16" s="12"/>
      <c r="L16" s="13">
        <v>0</v>
      </c>
      <c r="M16" s="13">
        <v>0</v>
      </c>
      <c r="N16" s="13">
        <v>0</v>
      </c>
      <c r="O16" s="13">
        <v>105.3</v>
      </c>
      <c r="P16" s="14" t="s">
        <v>37</v>
      </c>
    </row>
    <row r="17" spans="1:16" ht="12">
      <c r="A17" s="11">
        <v>1994</v>
      </c>
      <c r="B17" s="13">
        <v>0</v>
      </c>
      <c r="C17" s="13">
        <v>0</v>
      </c>
      <c r="D17" s="13">
        <v>8</v>
      </c>
      <c r="E17" s="13">
        <v>0.1</v>
      </c>
      <c r="F17" s="13">
        <v>0</v>
      </c>
      <c r="G17" s="13">
        <v>8.1</v>
      </c>
      <c r="H17" s="13">
        <v>69.3</v>
      </c>
      <c r="I17" s="14" t="s">
        <v>37</v>
      </c>
      <c r="J17" s="13">
        <v>40.8</v>
      </c>
      <c r="K17" s="12"/>
      <c r="L17" s="13">
        <v>0</v>
      </c>
      <c r="M17" s="13">
        <v>0</v>
      </c>
      <c r="N17" s="13">
        <v>0</v>
      </c>
      <c r="O17" s="13">
        <v>127.1</v>
      </c>
      <c r="P17" s="14" t="s">
        <v>37</v>
      </c>
    </row>
    <row r="18" spans="1:16" ht="12">
      <c r="A18" s="11">
        <v>1995</v>
      </c>
      <c r="B18" s="13">
        <v>0</v>
      </c>
      <c r="C18" s="13">
        <v>0</v>
      </c>
      <c r="D18" s="13">
        <v>9.2</v>
      </c>
      <c r="E18" s="13">
        <v>0.2</v>
      </c>
      <c r="F18" s="13">
        <v>0</v>
      </c>
      <c r="G18" s="13">
        <v>9.4</v>
      </c>
      <c r="H18" s="13">
        <v>2.1</v>
      </c>
      <c r="I18" s="12"/>
      <c r="J18" s="13">
        <v>50.3</v>
      </c>
      <c r="K18" s="12"/>
      <c r="L18" s="11" t="s">
        <v>38</v>
      </c>
      <c r="M18" s="13">
        <v>0</v>
      </c>
      <c r="N18" s="13">
        <v>0</v>
      </c>
      <c r="O18" s="13">
        <v>75.9</v>
      </c>
      <c r="P18" s="14" t="s">
        <v>37</v>
      </c>
    </row>
    <row r="19" spans="1:16" ht="12">
      <c r="A19" s="11">
        <v>1996</v>
      </c>
      <c r="B19" s="13">
        <v>0</v>
      </c>
      <c r="C19" s="13">
        <v>0</v>
      </c>
      <c r="D19" s="13">
        <v>7.2</v>
      </c>
      <c r="E19" s="13">
        <v>0.1</v>
      </c>
      <c r="F19" s="13">
        <v>0</v>
      </c>
      <c r="G19" s="13">
        <v>7.3</v>
      </c>
      <c r="H19" s="13">
        <v>53.2</v>
      </c>
      <c r="I19" s="14" t="s">
        <v>37</v>
      </c>
      <c r="J19" s="13">
        <v>53.3</v>
      </c>
      <c r="K19" s="12"/>
      <c r="L19" s="11" t="s">
        <v>38</v>
      </c>
      <c r="M19" s="13">
        <v>0</v>
      </c>
      <c r="N19" s="13">
        <v>0</v>
      </c>
      <c r="O19" s="13">
        <v>126.7</v>
      </c>
      <c r="P19" s="14" t="s">
        <v>37</v>
      </c>
    </row>
    <row r="20" spans="1:16" ht="12">
      <c r="A20" s="11">
        <v>1997</v>
      </c>
      <c r="B20" s="13">
        <v>0</v>
      </c>
      <c r="C20" s="13">
        <v>0</v>
      </c>
      <c r="D20" s="13">
        <v>15.7</v>
      </c>
      <c r="E20" s="13">
        <v>0.1</v>
      </c>
      <c r="F20" s="13">
        <v>0</v>
      </c>
      <c r="G20" s="13">
        <v>15.8</v>
      </c>
      <c r="H20" s="13">
        <v>0</v>
      </c>
      <c r="I20" s="12"/>
      <c r="J20" s="13">
        <v>40.3</v>
      </c>
      <c r="K20" s="14" t="s">
        <v>37</v>
      </c>
      <c r="L20" s="13">
        <v>0</v>
      </c>
      <c r="M20" s="13">
        <v>0</v>
      </c>
      <c r="N20" s="13">
        <v>0</v>
      </c>
      <c r="O20" s="13">
        <v>69.1</v>
      </c>
      <c r="P20" s="14" t="s">
        <v>37</v>
      </c>
    </row>
    <row r="21" spans="1:16" ht="12">
      <c r="A21" s="11">
        <v>1998</v>
      </c>
      <c r="B21" s="13">
        <v>0</v>
      </c>
      <c r="C21" s="13">
        <v>0</v>
      </c>
      <c r="D21" s="13">
        <v>18.6</v>
      </c>
      <c r="E21" s="13">
        <v>0.1</v>
      </c>
      <c r="F21" s="13">
        <v>0</v>
      </c>
      <c r="G21" s="13">
        <v>18.7</v>
      </c>
      <c r="H21" s="13">
        <v>0</v>
      </c>
      <c r="I21" s="12"/>
      <c r="J21" s="13">
        <v>57.4</v>
      </c>
      <c r="K21" s="14" t="s">
        <v>37</v>
      </c>
      <c r="L21" s="13">
        <v>0</v>
      </c>
      <c r="M21" s="13">
        <v>0</v>
      </c>
      <c r="N21" s="13">
        <v>0</v>
      </c>
      <c r="O21" s="13">
        <v>95.9</v>
      </c>
      <c r="P21" s="14" t="s">
        <v>37</v>
      </c>
    </row>
    <row r="22" spans="1:16" ht="12">
      <c r="A22" s="11">
        <v>1999</v>
      </c>
      <c r="B22" s="13">
        <v>0</v>
      </c>
      <c r="C22" s="13">
        <v>0</v>
      </c>
      <c r="D22" s="13">
        <v>7.1</v>
      </c>
      <c r="E22" s="13">
        <v>0.1</v>
      </c>
      <c r="F22" s="13">
        <v>0</v>
      </c>
      <c r="G22" s="13">
        <v>7.1</v>
      </c>
      <c r="H22" s="13">
        <v>0</v>
      </c>
      <c r="I22" s="12"/>
      <c r="J22" s="13">
        <v>47.3</v>
      </c>
      <c r="K22" s="14" t="s">
        <v>37</v>
      </c>
      <c r="L22" s="13">
        <v>0</v>
      </c>
      <c r="M22" s="13">
        <v>0</v>
      </c>
      <c r="N22" s="13">
        <v>0</v>
      </c>
      <c r="O22" s="13">
        <v>73.1</v>
      </c>
      <c r="P22" s="14" t="s">
        <v>37</v>
      </c>
    </row>
    <row r="23" spans="1:16" ht="12">
      <c r="A23" s="11">
        <v>2000</v>
      </c>
      <c r="B23" s="13">
        <v>0</v>
      </c>
      <c r="C23" s="13">
        <v>0</v>
      </c>
      <c r="D23" s="13">
        <v>0</v>
      </c>
      <c r="E23" s="13">
        <v>0</v>
      </c>
      <c r="F23" s="13">
        <v>0</v>
      </c>
      <c r="G23" s="13">
        <v>0</v>
      </c>
      <c r="H23" s="13">
        <v>0</v>
      </c>
      <c r="I23" s="12"/>
      <c r="J23" s="13">
        <v>41.6</v>
      </c>
      <c r="K23" s="12"/>
      <c r="L23" s="13">
        <v>0</v>
      </c>
      <c r="M23" s="13">
        <v>0</v>
      </c>
      <c r="N23" s="13">
        <v>0</v>
      </c>
      <c r="O23" s="13">
        <v>53.4</v>
      </c>
      <c r="P23" s="12"/>
    </row>
    <row r="24" spans="1:16" ht="108" hidden="1">
      <c r="A24" s="15" t="s">
        <v>148</v>
      </c>
      <c r="B24" s="15" t="s">
        <v>149</v>
      </c>
      <c r="C24" s="9"/>
      <c r="D24" s="9"/>
      <c r="E24" s="9"/>
      <c r="F24" s="9"/>
      <c r="G24" s="9"/>
      <c r="H24" s="9"/>
      <c r="I24" s="9"/>
      <c r="J24" s="9"/>
      <c r="K24" s="9"/>
      <c r="L24" s="9"/>
      <c r="M24" s="9"/>
      <c r="N24" s="9"/>
      <c r="O24" s="9"/>
      <c r="P24" s="2"/>
    </row>
    <row r="25" spans="1:16" ht="93.75" hidden="1">
      <c r="A25" s="15" t="s">
        <v>150</v>
      </c>
      <c r="B25" s="17" t="s">
        <v>44</v>
      </c>
      <c r="P25" s="3"/>
    </row>
    <row r="26" spans="1:16" ht="72.75" hidden="1">
      <c r="A26" s="15" t="s">
        <v>151</v>
      </c>
      <c r="B26" s="17" t="s">
        <v>46</v>
      </c>
      <c r="P26" s="3"/>
    </row>
    <row r="27" spans="1:16" ht="100.5" hidden="1">
      <c r="A27" s="15" t="s">
        <v>152</v>
      </c>
      <c r="B27" s="17" t="s">
        <v>48</v>
      </c>
      <c r="P27" s="3"/>
    </row>
    <row r="28" spans="1:16" ht="51.75" hidden="1">
      <c r="A28" s="169" t="s">
        <v>153</v>
      </c>
      <c r="B28" s="18" t="s">
        <v>50</v>
      </c>
      <c r="P28" s="3"/>
    </row>
    <row r="29" spans="1:16" ht="72.75" hidden="1">
      <c r="A29" s="170"/>
      <c r="B29" s="19" t="s">
        <v>52</v>
      </c>
      <c r="P29" s="3"/>
    </row>
    <row r="30" spans="1:16" ht="66" hidden="1">
      <c r="A30" s="15" t="s">
        <v>154</v>
      </c>
      <c r="B30" s="16"/>
      <c r="C30" s="10"/>
      <c r="D30" s="10"/>
      <c r="E30" s="10"/>
      <c r="F30" s="10"/>
      <c r="G30" s="10"/>
      <c r="H30" s="10"/>
      <c r="I30" s="10"/>
      <c r="J30" s="10"/>
      <c r="K30" s="10"/>
      <c r="L30" s="10"/>
      <c r="M30" s="10"/>
      <c r="N30" s="10"/>
      <c r="O30" s="10"/>
      <c r="P30" s="4"/>
    </row>
    <row r="32" spans="2:32" ht="12">
      <c r="B32">
        <v>1990</v>
      </c>
      <c r="C32">
        <v>1991</v>
      </c>
      <c r="D32">
        <v>1992</v>
      </c>
      <c r="E32">
        <v>1993</v>
      </c>
      <c r="F32">
        <v>1994</v>
      </c>
      <c r="G32">
        <v>1995</v>
      </c>
      <c r="H32">
        <v>1996</v>
      </c>
      <c r="I32">
        <v>1997</v>
      </c>
      <c r="J32">
        <v>1998</v>
      </c>
      <c r="K32">
        <v>1999</v>
      </c>
      <c r="L32">
        <v>2000</v>
      </c>
      <c r="M32">
        <v>2001</v>
      </c>
      <c r="N32">
        <v>2002</v>
      </c>
      <c r="O32">
        <v>2003</v>
      </c>
      <c r="P32">
        <v>2004</v>
      </c>
      <c r="Q32">
        <v>2005</v>
      </c>
      <c r="R32">
        <v>2006</v>
      </c>
      <c r="S32">
        <v>2007</v>
      </c>
      <c r="T32">
        <v>2008</v>
      </c>
      <c r="U32">
        <v>2009</v>
      </c>
      <c r="V32">
        <v>2010</v>
      </c>
      <c r="W32">
        <v>2011</v>
      </c>
      <c r="X32">
        <v>2012</v>
      </c>
      <c r="Y32">
        <v>2013</v>
      </c>
      <c r="Z32">
        <v>2014</v>
      </c>
      <c r="AA32">
        <v>2015</v>
      </c>
      <c r="AB32">
        <v>2016</v>
      </c>
      <c r="AC32">
        <v>2017</v>
      </c>
      <c r="AD32">
        <v>2018</v>
      </c>
      <c r="AE32">
        <v>2019</v>
      </c>
      <c r="AF32">
        <v>2020</v>
      </c>
    </row>
    <row r="33" spans="1:32" ht="12">
      <c r="A33" t="s">
        <v>323</v>
      </c>
      <c r="B33">
        <v>22.2</v>
      </c>
      <c r="C33">
        <v>14.4</v>
      </c>
      <c r="D33">
        <v>13.9</v>
      </c>
      <c r="E33">
        <v>8.7</v>
      </c>
      <c r="F33">
        <v>8</v>
      </c>
      <c r="G33">
        <v>9.2</v>
      </c>
      <c r="H33">
        <v>7.2</v>
      </c>
      <c r="I33">
        <v>15.7</v>
      </c>
      <c r="J33">
        <v>18.6</v>
      </c>
      <c r="K33">
        <v>7.1</v>
      </c>
      <c r="L33">
        <v>0</v>
      </c>
      <c r="M33">
        <f>L33+L33*'Change in Energy Use'!C105</f>
        <v>0</v>
      </c>
      <c r="N33">
        <f>M33+M33*'Change in Energy Use'!D105</f>
        <v>0</v>
      </c>
      <c r="O33">
        <f>N33+N33*'Change in Energy Use'!E105</f>
        <v>0</v>
      </c>
      <c r="P33">
        <f>O33+O33*'Change in Energy Use'!F105</f>
        <v>0</v>
      </c>
      <c r="Q33">
        <f>P33+P33*'Change in Energy Use'!G105</f>
        <v>0</v>
      </c>
      <c r="R33">
        <f>Q33+Q33*'Change in Energy Use'!H105</f>
        <v>0</v>
      </c>
      <c r="S33">
        <f>R33+R33*'Change in Energy Use'!I105</f>
        <v>0</v>
      </c>
      <c r="T33">
        <f>S33+S33*'Change in Energy Use'!J105</f>
        <v>0</v>
      </c>
      <c r="U33">
        <f>T33+T33*'Change in Energy Use'!K105</f>
        <v>0</v>
      </c>
      <c r="V33">
        <f>U33+U33*'Change in Energy Use'!L105</f>
        <v>0</v>
      </c>
      <c r="W33">
        <f>V33+V33*'Change in Energy Use'!M105</f>
        <v>0</v>
      </c>
      <c r="X33">
        <f>W33+W33*'Change in Energy Use'!N105</f>
        <v>0</v>
      </c>
      <c r="Y33">
        <f>X33+X33*'Change in Energy Use'!O105</f>
        <v>0</v>
      </c>
      <c r="Z33">
        <f>Y33+Y33*'Change in Energy Use'!P105</f>
        <v>0</v>
      </c>
      <c r="AA33">
        <f>Z33+Z33*'Change in Energy Use'!Q105</f>
        <v>0</v>
      </c>
      <c r="AB33">
        <f>AA33+AA33*'Change in Energy Use'!R105</f>
        <v>0</v>
      </c>
      <c r="AC33">
        <f>AB33+AB33*'Change in Energy Use'!S105</f>
        <v>0</v>
      </c>
      <c r="AD33">
        <f>AC33+AC33*'Change in Energy Use'!T105</f>
        <v>0</v>
      </c>
      <c r="AE33">
        <f>AD33+AD33*'Change in Energy Use'!U105</f>
        <v>0</v>
      </c>
      <c r="AF33">
        <f>AE33+AE33*'Change in Energy Use'!V105</f>
        <v>0</v>
      </c>
    </row>
    <row r="34" spans="1:32" ht="12">
      <c r="A34" t="s">
        <v>26</v>
      </c>
      <c r="B34">
        <v>0.1</v>
      </c>
      <c r="C34">
        <v>0.1</v>
      </c>
      <c r="D34">
        <v>0.1</v>
      </c>
      <c r="E34">
        <v>0.1</v>
      </c>
      <c r="F34">
        <v>0.1</v>
      </c>
      <c r="G34">
        <v>0.2</v>
      </c>
      <c r="H34">
        <v>0.1</v>
      </c>
      <c r="I34">
        <v>0.1</v>
      </c>
      <c r="J34">
        <v>0.1</v>
      </c>
      <c r="K34">
        <v>0.1</v>
      </c>
      <c r="L34">
        <v>0</v>
      </c>
      <c r="M34">
        <f>L34+L34*'Change in Energy Use'!C104</f>
        <v>0</v>
      </c>
      <c r="N34">
        <f>M34+M34*'Change in Energy Use'!D104</f>
        <v>0</v>
      </c>
      <c r="O34">
        <f>N34+N34*'Change in Energy Use'!E104</f>
        <v>0</v>
      </c>
      <c r="P34">
        <f>O34+O34*'Change in Energy Use'!F104</f>
        <v>0</v>
      </c>
      <c r="Q34">
        <f>P34+P34*'Change in Energy Use'!G104</f>
        <v>0</v>
      </c>
      <c r="R34">
        <f>Q34+Q34*'Change in Energy Use'!H104</f>
        <v>0</v>
      </c>
      <c r="S34">
        <f>R34+R34*'Change in Energy Use'!I104</f>
        <v>0</v>
      </c>
      <c r="T34">
        <f>S34+S34*'Change in Energy Use'!J104</f>
        <v>0</v>
      </c>
      <c r="U34">
        <f>T34+T34*'Change in Energy Use'!K104</f>
        <v>0</v>
      </c>
      <c r="V34">
        <f>U34+U34*'Change in Energy Use'!L104</f>
        <v>0</v>
      </c>
      <c r="W34">
        <f>V34+V34*'Change in Energy Use'!M104</f>
        <v>0</v>
      </c>
      <c r="X34">
        <f>W34+W34*'Change in Energy Use'!N104</f>
        <v>0</v>
      </c>
      <c r="Y34">
        <f>X34+X34*'Change in Energy Use'!O104</f>
        <v>0</v>
      </c>
      <c r="Z34">
        <f>Y34+Y34*'Change in Energy Use'!P104</f>
        <v>0</v>
      </c>
      <c r="AA34">
        <f>Z34+Z34*'Change in Energy Use'!Q104</f>
        <v>0</v>
      </c>
      <c r="AB34">
        <f>AA34+AA34*'Change in Energy Use'!R104</f>
        <v>0</v>
      </c>
      <c r="AC34">
        <f>AB34+AB34*'Change in Energy Use'!S104</f>
        <v>0</v>
      </c>
      <c r="AD34">
        <f>AC34+AC34*'Change in Energy Use'!T104</f>
        <v>0</v>
      </c>
      <c r="AE34">
        <f>AD34+AD34*'Change in Energy Use'!U104</f>
        <v>0</v>
      </c>
      <c r="AF34">
        <f>AE34+AE34*'Change in Energy Use'!V104</f>
        <v>0</v>
      </c>
    </row>
    <row r="36" ht="12">
      <c r="A36" t="s">
        <v>327</v>
      </c>
    </row>
    <row r="37" spans="1:32" ht="12">
      <c r="A37" t="str">
        <f>A33</f>
        <v>Residual Fuel</v>
      </c>
      <c r="B37">
        <f>1000000*$B$43*B33/(2000*1.102*1000000)*44/12</f>
        <v>1.749780466959165</v>
      </c>
      <c r="C37">
        <f aca="true" t="shared" si="0" ref="C37:AF37">1000000*$B$43*C33/(2000*1.102*1000000)*44/12</f>
        <v>1.1349927353248639</v>
      </c>
      <c r="D37">
        <f t="shared" si="0"/>
        <v>1.0955832653483062</v>
      </c>
      <c r="E37">
        <f t="shared" si="0"/>
        <v>0.6857247775921053</v>
      </c>
      <c r="F37">
        <f t="shared" si="0"/>
        <v>0.6305515196249244</v>
      </c>
      <c r="G37">
        <f t="shared" si="0"/>
        <v>0.7251342475686631</v>
      </c>
      <c r="H37">
        <f t="shared" si="0"/>
        <v>0.5674963676624319</v>
      </c>
      <c r="I37">
        <f t="shared" si="0"/>
        <v>1.237457357263914</v>
      </c>
      <c r="J37">
        <f t="shared" si="0"/>
        <v>1.4660322831279495</v>
      </c>
      <c r="K37">
        <f t="shared" si="0"/>
        <v>0.5596144736671204</v>
      </c>
      <c r="L37">
        <f t="shared" si="0"/>
        <v>0</v>
      </c>
      <c r="M37">
        <f t="shared" si="0"/>
        <v>0</v>
      </c>
      <c r="N37">
        <f t="shared" si="0"/>
        <v>0</v>
      </c>
      <c r="O37">
        <f t="shared" si="0"/>
        <v>0</v>
      </c>
      <c r="P37">
        <f t="shared" si="0"/>
        <v>0</v>
      </c>
      <c r="Q37">
        <f t="shared" si="0"/>
        <v>0</v>
      </c>
      <c r="R37">
        <f t="shared" si="0"/>
        <v>0</v>
      </c>
      <c r="S37">
        <f t="shared" si="0"/>
        <v>0</v>
      </c>
      <c r="T37">
        <f t="shared" si="0"/>
        <v>0</v>
      </c>
      <c r="U37">
        <f t="shared" si="0"/>
        <v>0</v>
      </c>
      <c r="V37">
        <f t="shared" si="0"/>
        <v>0</v>
      </c>
      <c r="W37">
        <f t="shared" si="0"/>
        <v>0</v>
      </c>
      <c r="X37">
        <f t="shared" si="0"/>
        <v>0</v>
      </c>
      <c r="Y37">
        <f t="shared" si="0"/>
        <v>0</v>
      </c>
      <c r="Z37">
        <f t="shared" si="0"/>
        <v>0</v>
      </c>
      <c r="AA37">
        <f t="shared" si="0"/>
        <v>0</v>
      </c>
      <c r="AB37">
        <f t="shared" si="0"/>
        <v>0</v>
      </c>
      <c r="AC37">
        <f t="shared" si="0"/>
        <v>0</v>
      </c>
      <c r="AD37">
        <f t="shared" si="0"/>
        <v>0</v>
      </c>
      <c r="AE37">
        <f t="shared" si="0"/>
        <v>0</v>
      </c>
      <c r="AF37">
        <f t="shared" si="0"/>
        <v>0</v>
      </c>
    </row>
    <row r="38" spans="1:32" ht="12">
      <c r="A38" t="str">
        <f>A34</f>
        <v>Distillate</v>
      </c>
      <c r="B38">
        <f>1000000*$B$41*B34/(2000*1.102*1000000)*44/12</f>
        <v>0.0073170677155172436</v>
      </c>
      <c r="C38">
        <f aca="true" t="shared" si="1" ref="C38:AF38">1000000*$B$41*C34/(2000*1.102*1000000)*44/12</f>
        <v>0.0073170677155172436</v>
      </c>
      <c r="D38">
        <f t="shared" si="1"/>
        <v>0.0073170677155172436</v>
      </c>
      <c r="E38">
        <f t="shared" si="1"/>
        <v>0.0073170677155172436</v>
      </c>
      <c r="F38">
        <f t="shared" si="1"/>
        <v>0.0073170677155172436</v>
      </c>
      <c r="G38">
        <f t="shared" si="1"/>
        <v>0.014634135431034487</v>
      </c>
      <c r="H38">
        <f t="shared" si="1"/>
        <v>0.0073170677155172436</v>
      </c>
      <c r="I38">
        <f t="shared" si="1"/>
        <v>0.0073170677155172436</v>
      </c>
      <c r="J38">
        <f t="shared" si="1"/>
        <v>0.0073170677155172436</v>
      </c>
      <c r="K38">
        <f t="shared" si="1"/>
        <v>0.0073170677155172436</v>
      </c>
      <c r="L38">
        <f t="shared" si="1"/>
        <v>0</v>
      </c>
      <c r="M38">
        <f t="shared" si="1"/>
        <v>0</v>
      </c>
      <c r="N38">
        <f t="shared" si="1"/>
        <v>0</v>
      </c>
      <c r="O38">
        <f t="shared" si="1"/>
        <v>0</v>
      </c>
      <c r="P38">
        <f t="shared" si="1"/>
        <v>0</v>
      </c>
      <c r="Q38">
        <f t="shared" si="1"/>
        <v>0</v>
      </c>
      <c r="R38">
        <f t="shared" si="1"/>
        <v>0</v>
      </c>
      <c r="S38">
        <f t="shared" si="1"/>
        <v>0</v>
      </c>
      <c r="T38">
        <f t="shared" si="1"/>
        <v>0</v>
      </c>
      <c r="U38">
        <f t="shared" si="1"/>
        <v>0</v>
      </c>
      <c r="V38">
        <f t="shared" si="1"/>
        <v>0</v>
      </c>
      <c r="W38">
        <f t="shared" si="1"/>
        <v>0</v>
      </c>
      <c r="X38">
        <f t="shared" si="1"/>
        <v>0</v>
      </c>
      <c r="Y38">
        <f t="shared" si="1"/>
        <v>0</v>
      </c>
      <c r="Z38">
        <f t="shared" si="1"/>
        <v>0</v>
      </c>
      <c r="AA38">
        <f t="shared" si="1"/>
        <v>0</v>
      </c>
      <c r="AB38">
        <f t="shared" si="1"/>
        <v>0</v>
      </c>
      <c r="AC38">
        <f t="shared" si="1"/>
        <v>0</v>
      </c>
      <c r="AD38">
        <f t="shared" si="1"/>
        <v>0</v>
      </c>
      <c r="AE38">
        <f t="shared" si="1"/>
        <v>0</v>
      </c>
      <c r="AF38">
        <f t="shared" si="1"/>
        <v>0</v>
      </c>
    </row>
    <row r="39" spans="1:32" ht="12">
      <c r="A39" t="s">
        <v>25</v>
      </c>
      <c r="B39">
        <f>SUM(B37:B38)</f>
        <v>1.7570975346746822</v>
      </c>
      <c r="C39">
        <f aca="true" t="shared" si="2" ref="C39:AF39">SUM(C37:C38)</f>
        <v>1.142309803040381</v>
      </c>
      <c r="D39">
        <f t="shared" si="2"/>
        <v>1.1029003330638234</v>
      </c>
      <c r="E39">
        <f t="shared" si="2"/>
        <v>0.6930418453076225</v>
      </c>
      <c r="F39">
        <f t="shared" si="2"/>
        <v>0.6378685873404416</v>
      </c>
      <c r="G39">
        <f t="shared" si="2"/>
        <v>0.7397683829996976</v>
      </c>
      <c r="H39">
        <f t="shared" si="2"/>
        <v>0.5748134353779492</v>
      </c>
      <c r="I39">
        <f t="shared" si="2"/>
        <v>1.2447744249794312</v>
      </c>
      <c r="J39">
        <f t="shared" si="2"/>
        <v>1.4733493508434667</v>
      </c>
      <c r="K39">
        <f t="shared" si="2"/>
        <v>0.5669315413826376</v>
      </c>
      <c r="L39">
        <f t="shared" si="2"/>
        <v>0</v>
      </c>
      <c r="M39">
        <f t="shared" si="2"/>
        <v>0</v>
      </c>
      <c r="N39">
        <f t="shared" si="2"/>
        <v>0</v>
      </c>
      <c r="O39">
        <f t="shared" si="2"/>
        <v>0</v>
      </c>
      <c r="P39">
        <f t="shared" si="2"/>
        <v>0</v>
      </c>
      <c r="Q39">
        <f t="shared" si="2"/>
        <v>0</v>
      </c>
      <c r="R39">
        <f t="shared" si="2"/>
        <v>0</v>
      </c>
      <c r="S39">
        <f t="shared" si="2"/>
        <v>0</v>
      </c>
      <c r="T39">
        <f t="shared" si="2"/>
        <v>0</v>
      </c>
      <c r="U39">
        <f t="shared" si="2"/>
        <v>0</v>
      </c>
      <c r="V39">
        <f t="shared" si="2"/>
        <v>0</v>
      </c>
      <c r="W39">
        <f t="shared" si="2"/>
        <v>0</v>
      </c>
      <c r="X39">
        <f t="shared" si="2"/>
        <v>0</v>
      </c>
      <c r="Y39">
        <f t="shared" si="2"/>
        <v>0</v>
      </c>
      <c r="Z39">
        <f t="shared" si="2"/>
        <v>0</v>
      </c>
      <c r="AA39">
        <f t="shared" si="2"/>
        <v>0</v>
      </c>
      <c r="AB39">
        <f t="shared" si="2"/>
        <v>0</v>
      </c>
      <c r="AC39">
        <f t="shared" si="2"/>
        <v>0</v>
      </c>
      <c r="AD39">
        <f t="shared" si="2"/>
        <v>0</v>
      </c>
      <c r="AE39">
        <f t="shared" si="2"/>
        <v>0</v>
      </c>
      <c r="AF39">
        <f t="shared" si="2"/>
        <v>0</v>
      </c>
    </row>
    <row r="41" spans="1:2" ht="12">
      <c r="A41" t="s">
        <v>336</v>
      </c>
      <c r="B41" s="44">
        <f>DistillCC</f>
        <v>43.98222885000001</v>
      </c>
    </row>
    <row r="42" spans="1:2" ht="12">
      <c r="A42" t="s">
        <v>340</v>
      </c>
      <c r="B42" s="44">
        <f>PetCokeCC</f>
        <v>61.39875055000001</v>
      </c>
    </row>
    <row r="43" spans="1:2" ht="12">
      <c r="A43" t="s">
        <v>341</v>
      </c>
      <c r="B43" s="44">
        <f>ResidCC</f>
        <v>47.377348270000006</v>
      </c>
    </row>
    <row r="44" spans="1:2" ht="12">
      <c r="A44" t="s">
        <v>342</v>
      </c>
      <c r="B44" s="44">
        <f>NGCC</f>
        <v>31.900894810000004</v>
      </c>
    </row>
    <row r="45" spans="22:32" ht="12">
      <c r="V45">
        <f>(V47-L47)/10</f>
        <v>116323.67676550001</v>
      </c>
      <c r="AF45">
        <f>(AF47-V47)/10</f>
        <v>1650</v>
      </c>
    </row>
    <row r="46" spans="22:32" ht="12">
      <c r="V46" t="s">
        <v>438</v>
      </c>
      <c r="AF46" t="s">
        <v>439</v>
      </c>
    </row>
    <row r="47" spans="1:32" ht="12">
      <c r="A47" t="s">
        <v>440</v>
      </c>
      <c r="B47">
        <v>3155468.84298</v>
      </c>
      <c r="C47">
        <v>2659373.818545</v>
      </c>
      <c r="D47">
        <v>2660652.04221</v>
      </c>
      <c r="E47">
        <v>2343820.402515</v>
      </c>
      <c r="F47">
        <v>2430499.20771</v>
      </c>
      <c r="G47">
        <v>2410440.440175</v>
      </c>
      <c r="H47">
        <v>2046378.9350100001</v>
      </c>
      <c r="I47">
        <v>2870142.83115</v>
      </c>
      <c r="J47">
        <v>3374681.933565</v>
      </c>
      <c r="K47">
        <v>4736525.37594</v>
      </c>
      <c r="L47">
        <v>4282763.232345</v>
      </c>
      <c r="M47">
        <f>L47+$V$45</f>
        <v>4399086.9091105</v>
      </c>
      <c r="N47">
        <f aca="true" t="shared" si="3" ref="N47:U47">M47+$V$45</f>
        <v>4515410.585875999</v>
      </c>
      <c r="O47">
        <f t="shared" si="3"/>
        <v>4631734.262641499</v>
      </c>
      <c r="P47">
        <f t="shared" si="3"/>
        <v>4748057.939406998</v>
      </c>
      <c r="Q47">
        <f t="shared" si="3"/>
        <v>4864381.616172498</v>
      </c>
      <c r="R47">
        <f t="shared" si="3"/>
        <v>4980705.292937998</v>
      </c>
      <c r="S47">
        <f t="shared" si="3"/>
        <v>5097028.969703497</v>
      </c>
      <c r="T47">
        <f t="shared" si="3"/>
        <v>5213352.646468997</v>
      </c>
      <c r="U47">
        <f t="shared" si="3"/>
        <v>5329676.323234497</v>
      </c>
      <c r="V47">
        <v>5446000</v>
      </c>
      <c r="W47">
        <f>V47+$AF$45</f>
        <v>5447650</v>
      </c>
      <c r="X47">
        <f aca="true" t="shared" si="4" ref="X47:AE47">W47+$AF$45</f>
        <v>5449300</v>
      </c>
      <c r="Y47">
        <f t="shared" si="4"/>
        <v>5450950</v>
      </c>
      <c r="Z47">
        <f t="shared" si="4"/>
        <v>5452600</v>
      </c>
      <c r="AA47">
        <f t="shared" si="4"/>
        <v>5454250</v>
      </c>
      <c r="AB47">
        <f t="shared" si="4"/>
        <v>5455900</v>
      </c>
      <c r="AC47">
        <f t="shared" si="4"/>
        <v>5457550</v>
      </c>
      <c r="AD47">
        <f t="shared" si="4"/>
        <v>5459200</v>
      </c>
      <c r="AE47">
        <f t="shared" si="4"/>
        <v>5460850</v>
      </c>
      <c r="AF47">
        <v>5462500</v>
      </c>
    </row>
    <row r="48" spans="2:32" ht="12">
      <c r="B48">
        <f>B47/1000000</f>
        <v>3.1554688429800004</v>
      </c>
      <c r="C48">
        <f aca="true" t="shared" si="5" ref="C48:AF48">C47/1000000</f>
        <v>2.659373818545</v>
      </c>
      <c r="D48">
        <f t="shared" si="5"/>
        <v>2.66065204221</v>
      </c>
      <c r="E48">
        <f t="shared" si="5"/>
        <v>2.343820402515</v>
      </c>
      <c r="F48">
        <f t="shared" si="5"/>
        <v>2.43049920771</v>
      </c>
      <c r="G48">
        <f t="shared" si="5"/>
        <v>2.410440440175</v>
      </c>
      <c r="H48">
        <f t="shared" si="5"/>
        <v>2.0463789350100003</v>
      </c>
      <c r="I48">
        <f t="shared" si="5"/>
        <v>2.87014283115</v>
      </c>
      <c r="J48">
        <f t="shared" si="5"/>
        <v>3.3746819335650002</v>
      </c>
      <c r="K48">
        <f t="shared" si="5"/>
        <v>4.7365253759399994</v>
      </c>
      <c r="L48">
        <f t="shared" si="5"/>
        <v>4.282763232345</v>
      </c>
      <c r="M48">
        <f t="shared" si="5"/>
        <v>4.399086909110499</v>
      </c>
      <c r="N48">
        <f t="shared" si="5"/>
        <v>4.515410585875999</v>
      </c>
      <c r="O48">
        <f t="shared" si="5"/>
        <v>4.631734262641499</v>
      </c>
      <c r="P48">
        <f t="shared" si="5"/>
        <v>4.748057939406999</v>
      </c>
      <c r="Q48">
        <f t="shared" si="5"/>
        <v>4.864381616172498</v>
      </c>
      <c r="R48">
        <f t="shared" si="5"/>
        <v>4.980705292937998</v>
      </c>
      <c r="S48">
        <f t="shared" si="5"/>
        <v>5.097028969703497</v>
      </c>
      <c r="T48">
        <f t="shared" si="5"/>
        <v>5.213352646468997</v>
      </c>
      <c r="U48">
        <f t="shared" si="5"/>
        <v>5.329676323234497</v>
      </c>
      <c r="V48">
        <f t="shared" si="5"/>
        <v>5.446</v>
      </c>
      <c r="W48">
        <f t="shared" si="5"/>
        <v>5.44765</v>
      </c>
      <c r="X48">
        <f t="shared" si="5"/>
        <v>5.4493</v>
      </c>
      <c r="Y48">
        <f t="shared" si="5"/>
        <v>5.45095</v>
      </c>
      <c r="Z48">
        <f t="shared" si="5"/>
        <v>5.4526</v>
      </c>
      <c r="AA48">
        <f t="shared" si="5"/>
        <v>5.45425</v>
      </c>
      <c r="AB48">
        <f t="shared" si="5"/>
        <v>5.4559</v>
      </c>
      <c r="AC48">
        <f t="shared" si="5"/>
        <v>5.45755</v>
      </c>
      <c r="AD48">
        <f t="shared" si="5"/>
        <v>5.4592</v>
      </c>
      <c r="AE48">
        <f t="shared" si="5"/>
        <v>5.46085</v>
      </c>
      <c r="AF48">
        <f t="shared" si="5"/>
        <v>5.4625</v>
      </c>
    </row>
  </sheetData>
  <mergeCells count="22">
    <mergeCell ref="J6:K6"/>
    <mergeCell ref="H9:I9"/>
    <mergeCell ref="D10:G11"/>
    <mergeCell ref="J8:K8"/>
    <mergeCell ref="J5:K5"/>
    <mergeCell ref="A28:A29"/>
    <mergeCell ref="J7:K7"/>
    <mergeCell ref="H8:I8"/>
    <mergeCell ref="A12:P12"/>
    <mergeCell ref="J9:K9"/>
    <mergeCell ref="N5:N9"/>
    <mergeCell ref="O5:P11"/>
    <mergeCell ref="A4:G4"/>
    <mergeCell ref="G8:G9"/>
    <mergeCell ref="H10:N11"/>
    <mergeCell ref="A3:P3"/>
    <mergeCell ref="A5:A11"/>
    <mergeCell ref="B5:B9"/>
    <mergeCell ref="D5:G7"/>
    <mergeCell ref="H5:I5"/>
    <mergeCell ref="H6:I6"/>
    <mergeCell ref="H7:I7"/>
  </mergeCells>
  <hyperlinks>
    <hyperlink ref="A3" location="footnotes" display="footnotes"/>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HELME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mwubben</dc:creator>
  <cp:keywords/>
  <dc:description/>
  <cp:lastModifiedBy>Tom Peterson</cp:lastModifiedBy>
  <dcterms:created xsi:type="dcterms:W3CDTF">2003-10-23T18:36:29Z</dcterms:created>
  <dcterms:modified xsi:type="dcterms:W3CDTF">2003-12-11T03:49:40Z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